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filterPrivacy="1" codeName="ThisWorkbook" defaultThemeVersion="124226"/>
  <bookViews>
    <workbookView xWindow="6015" yWindow="-270" windowWidth="14805" windowHeight="8055" activeTab="14"/>
  </bookViews>
  <sheets>
    <sheet name="文本创建" sheetId="1" r:id="rId1"/>
    <sheet name="装备" sheetId="4" state="hidden" r:id="rId2"/>
    <sheet name="基本问题" sheetId="18" r:id="rId3"/>
    <sheet name="武将系统（备份）" sheetId="11" r:id="rId4"/>
    <sheet name="装备系统" sheetId="12" r:id="rId5"/>
    <sheet name="战术系统" sheetId="19" r:id="rId6"/>
    <sheet name="战术系统(卡吃卡方案）" sheetId="17" state="hidden" r:id="rId7"/>
    <sheet name="战术系统（备用方案）" sheetId="13" state="hidden" r:id="rId8"/>
    <sheet name="武将ui" sheetId="14" state="hidden" r:id="rId9"/>
    <sheet name="装备ui" sheetId="15" state="hidden" r:id="rId10"/>
    <sheet name="战术ui" sheetId="16" state="hidden" r:id="rId11"/>
    <sheet name="培养UI" sheetId="10" state="hidden" r:id="rId12"/>
    <sheet name="培养UI参考" sheetId="9" state="hidden" r:id="rId13"/>
    <sheet name="欧美游戏分析" sheetId="3" state="hidden" r:id="rId14"/>
    <sheet name="价值演算" sheetId="21" r:id="rId15"/>
    <sheet name="Sheet4" sheetId="23" r:id="rId16"/>
  </sheets>
  <externalReferences>
    <externalReference r:id="rId17"/>
  </externalReferences>
  <calcPr calcId="145621"/>
</workbook>
</file>

<file path=xl/calcChain.xml><?xml version="1.0" encoding="utf-8"?>
<calcChain xmlns="http://schemas.openxmlformats.org/spreadsheetml/2006/main">
  <c r="V16" i="21" l="1"/>
  <c r="X7" i="21" l="1"/>
  <c r="X8" i="21" s="1"/>
  <c r="X9" i="21" s="1"/>
  <c r="AH41" i="21"/>
  <c r="AG40" i="21"/>
  <c r="AG41" i="21" s="1"/>
  <c r="AF39" i="21"/>
  <c r="AF40" i="21" s="1"/>
  <c r="AF41" i="21" s="1"/>
  <c r="AE38" i="21"/>
  <c r="AE39" i="21" s="1"/>
  <c r="AE40" i="21" s="1"/>
  <c r="AE41" i="21" s="1"/>
  <c r="AD37" i="21"/>
  <c r="AD38" i="21" s="1"/>
  <c r="AD39" i="21" s="1"/>
  <c r="AD40" i="21" s="1"/>
  <c r="AD41" i="21" s="1"/>
  <c r="AI46" i="21" l="1"/>
  <c r="AD47" i="21"/>
  <c r="AI47" i="21" s="1"/>
  <c r="AE47" i="21"/>
  <c r="AF47" i="21"/>
  <c r="AG47" i="21"/>
  <c r="AH47" i="21"/>
  <c r="AD48" i="21"/>
  <c r="AI48" i="21" s="1"/>
  <c r="AE48" i="21"/>
  <c r="AF48" i="21"/>
  <c r="AG48" i="21"/>
  <c r="AH48" i="21"/>
  <c r="AD49" i="21"/>
  <c r="AI49" i="21" s="1"/>
  <c r="AE49" i="21"/>
  <c r="AF49" i="21"/>
  <c r="AG49" i="21"/>
  <c r="AH49" i="21"/>
  <c r="AD50" i="21"/>
  <c r="AI50" i="21" s="1"/>
  <c r="AE50" i="21"/>
  <c r="AF50" i="21"/>
  <c r="AG50" i="21"/>
  <c r="AH50" i="21"/>
  <c r="AD51" i="21"/>
  <c r="AE51" i="21"/>
  <c r="AF51" i="21"/>
  <c r="AG51" i="21"/>
  <c r="AH51" i="21"/>
  <c r="AD52" i="21"/>
  <c r="AE52" i="21"/>
  <c r="AF52" i="21"/>
  <c r="AG52" i="21"/>
  <c r="AH52" i="21"/>
  <c r="AE46" i="21"/>
  <c r="AF46" i="21"/>
  <c r="AG46" i="21"/>
  <c r="AH46" i="21"/>
  <c r="AD46" i="21"/>
  <c r="V27" i="21"/>
  <c r="V28" i="21"/>
  <c r="V29" i="21"/>
  <c r="AD24" i="21"/>
  <c r="AD25" i="21"/>
  <c r="AD26" i="21"/>
  <c r="AD27" i="21" s="1"/>
  <c r="AD28" i="21" s="1"/>
  <c r="AI52" i="21" l="1"/>
  <c r="AI51" i="21"/>
  <c r="F50" i="21"/>
  <c r="E30" i="21"/>
  <c r="E40" i="21"/>
  <c r="AP14" i="21" l="1"/>
  <c r="AP15" i="21"/>
  <c r="AP16" i="21"/>
  <c r="AP17" i="21"/>
  <c r="AP13" i="21"/>
  <c r="D46" i="21" l="1"/>
  <c r="E46" i="21"/>
  <c r="F46" i="21"/>
  <c r="G46" i="21"/>
  <c r="C46" i="21"/>
  <c r="D36" i="21" l="1"/>
  <c r="E36" i="21"/>
  <c r="F36" i="21"/>
  <c r="G36" i="21"/>
  <c r="C36" i="21"/>
  <c r="V6" i="21"/>
  <c r="W16" i="21"/>
  <c r="X16" i="21"/>
  <c r="Y16" i="21"/>
  <c r="Y21" i="21" s="1"/>
  <c r="Z16" i="21"/>
  <c r="Z19" i="21" s="1"/>
  <c r="V21" i="21"/>
  <c r="V18" i="21" l="1"/>
  <c r="V26" i="21"/>
  <c r="Z18" i="21"/>
  <c r="X12" i="21"/>
  <c r="W21" i="21"/>
  <c r="X21" i="21"/>
  <c r="Z21" i="21"/>
  <c r="W17" i="21"/>
  <c r="X17" i="21"/>
  <c r="Y17" i="21"/>
  <c r="Z17" i="21"/>
  <c r="W20" i="21" l="1"/>
  <c r="X19" i="21"/>
  <c r="Y18" i="21"/>
  <c r="Z20" i="21"/>
  <c r="V20" i="21"/>
  <c r="W19" i="21"/>
  <c r="X18" i="21"/>
  <c r="Y20" i="21"/>
  <c r="V19" i="21"/>
  <c r="W18" i="21"/>
  <c r="X20" i="21"/>
  <c r="Y19" i="21"/>
  <c r="V17" i="21"/>
  <c r="AE28" i="21" l="1"/>
  <c r="AE27" i="21"/>
  <c r="AE23" i="21" l="1"/>
  <c r="AE24" i="21"/>
  <c r="AE25" i="21"/>
  <c r="AE26" i="21"/>
  <c r="AI10" i="21"/>
  <c r="AE22" i="21"/>
  <c r="AI9" i="21" l="1"/>
  <c r="AI7" i="21"/>
  <c r="AI8" i="21"/>
  <c r="AI6" i="21"/>
  <c r="D26" i="21"/>
  <c r="E26" i="21"/>
  <c r="F26" i="21"/>
  <c r="G26" i="21"/>
  <c r="C26" i="21"/>
  <c r="D6" i="21"/>
  <c r="D5" i="21" s="1"/>
  <c r="M42" i="23"/>
  <c r="M41" i="23"/>
  <c r="M37" i="23"/>
  <c r="M36" i="23"/>
  <c r="M35" i="23"/>
  <c r="M34" i="23"/>
  <c r="M33" i="23"/>
  <c r="M27" i="23"/>
  <c r="M26" i="23"/>
  <c r="M25" i="23"/>
  <c r="M24" i="23"/>
  <c r="M23" i="23"/>
  <c r="M22" i="23"/>
  <c r="M21" i="23"/>
  <c r="G16" i="23"/>
  <c r="F16" i="23"/>
  <c r="E16" i="23"/>
  <c r="D16" i="23"/>
  <c r="C16" i="23"/>
  <c r="N10" i="23"/>
  <c r="L10" i="23"/>
  <c r="O10" i="23" s="1"/>
  <c r="N9" i="23"/>
  <c r="L9" i="23"/>
  <c r="P10" i="23" s="1"/>
  <c r="N8" i="23"/>
  <c r="L8" i="23"/>
  <c r="Q8" i="23" s="1"/>
  <c r="C8" i="23"/>
  <c r="N7" i="23"/>
  <c r="L7" i="23"/>
  <c r="P8" i="23" s="1"/>
  <c r="D7" i="23"/>
  <c r="C7" i="23"/>
  <c r="N6" i="23"/>
  <c r="L6" i="23"/>
  <c r="P7" i="23" s="1"/>
  <c r="D6" i="23"/>
  <c r="C6" i="23"/>
  <c r="F5" i="23"/>
  <c r="H5" i="23" s="1"/>
  <c r="D5" i="23"/>
  <c r="D4" i="23" s="1"/>
  <c r="C5" i="23"/>
  <c r="H4" i="23"/>
  <c r="C4" i="23"/>
  <c r="L7" i="21"/>
  <c r="L8" i="21"/>
  <c r="L9" i="21"/>
  <c r="L10" i="21"/>
  <c r="L6" i="21"/>
  <c r="M43" i="21"/>
  <c r="M42" i="21"/>
  <c r="M35" i="21"/>
  <c r="M36" i="21"/>
  <c r="M37" i="21"/>
  <c r="M38" i="21"/>
  <c r="M34" i="21"/>
  <c r="M23" i="21"/>
  <c r="N6" i="21" s="1"/>
  <c r="O6" i="21" s="1"/>
  <c r="R6" i="21" s="1"/>
  <c r="M24" i="21"/>
  <c r="N7" i="21" s="1"/>
  <c r="M25" i="21"/>
  <c r="N8" i="21" s="1"/>
  <c r="M26" i="21"/>
  <c r="M27" i="21"/>
  <c r="M28" i="21"/>
  <c r="N10" i="21" s="1"/>
  <c r="M22" i="21"/>
  <c r="N9" i="21"/>
  <c r="G16" i="21"/>
  <c r="G17" i="21" s="1"/>
  <c r="G4" i="21"/>
  <c r="E5" i="21"/>
  <c r="E6" i="21" s="1"/>
  <c r="E7" i="21" s="1"/>
  <c r="E8" i="21" s="1"/>
  <c r="G8" i="21" s="1"/>
  <c r="D16" i="21"/>
  <c r="E16" i="21"/>
  <c r="F16" i="21"/>
  <c r="C16" i="21"/>
  <c r="G47" i="21" l="1"/>
  <c r="G50" i="21" s="1"/>
  <c r="D47" i="21"/>
  <c r="E47" i="21"/>
  <c r="F47" i="21"/>
  <c r="C47" i="21"/>
  <c r="E37" i="21"/>
  <c r="G37" i="21"/>
  <c r="D37" i="21"/>
  <c r="C37" i="21"/>
  <c r="F37" i="21"/>
  <c r="F17" i="21"/>
  <c r="G27" i="21"/>
  <c r="F27" i="21"/>
  <c r="E17" i="21"/>
  <c r="D17" i="21"/>
  <c r="E27" i="21"/>
  <c r="C17" i="21"/>
  <c r="C27" i="21"/>
  <c r="D27" i="21"/>
  <c r="Q8" i="21"/>
  <c r="O8" i="21"/>
  <c r="P7" i="21"/>
  <c r="Q10" i="21"/>
  <c r="P9" i="21"/>
  <c r="Q9" i="21"/>
  <c r="P8" i="21"/>
  <c r="O10" i="21"/>
  <c r="G7" i="21"/>
  <c r="G6" i="21"/>
  <c r="G5" i="21"/>
  <c r="P9" i="23"/>
  <c r="Q10" i="23"/>
  <c r="R10" i="23" s="1"/>
  <c r="F6" i="23"/>
  <c r="O6" i="23"/>
  <c r="R6" i="23" s="1"/>
  <c r="O7" i="23"/>
  <c r="R7" i="23" s="1"/>
  <c r="O8" i="23"/>
  <c r="R8" i="23" s="1"/>
  <c r="Q9" i="23"/>
  <c r="O9" i="23"/>
  <c r="P10" i="21"/>
  <c r="O7" i="21"/>
  <c r="O9" i="21"/>
  <c r="C7" i="21"/>
  <c r="G19" i="21" s="1"/>
  <c r="D19" i="21" l="1"/>
  <c r="F19" i="21"/>
  <c r="E19" i="21"/>
  <c r="C19" i="21"/>
  <c r="R7" i="21"/>
  <c r="R9" i="21"/>
  <c r="R8" i="21"/>
  <c r="R10" i="21"/>
  <c r="D4" i="21"/>
  <c r="H6" i="23"/>
  <c r="F7" i="23"/>
  <c r="R9" i="23"/>
  <c r="I13" i="23" s="1"/>
  <c r="C6" i="21"/>
  <c r="C30" i="21" s="1"/>
  <c r="D40" i="21" l="1"/>
  <c r="C50" i="21"/>
  <c r="D50" i="21"/>
  <c r="G40" i="21"/>
  <c r="E50" i="21"/>
  <c r="G30" i="21"/>
  <c r="C40" i="21"/>
  <c r="F40" i="21"/>
  <c r="D30" i="21"/>
  <c r="F30" i="21"/>
  <c r="G20" i="21"/>
  <c r="E20" i="21"/>
  <c r="C5" i="21"/>
  <c r="C4" i="21" s="1"/>
  <c r="C20" i="21"/>
  <c r="D20" i="21"/>
  <c r="F20" i="21"/>
  <c r="H7" i="23"/>
  <c r="F8" i="23"/>
  <c r="H8" i="23" s="1"/>
  <c r="C10" i="23"/>
  <c r="F23" i="23" l="1"/>
  <c r="I18" i="23"/>
  <c r="D21" i="23"/>
  <c r="C19" i="23"/>
  <c r="C22" i="23"/>
  <c r="D19" i="23"/>
  <c r="D22" i="23"/>
  <c r="G21" i="23"/>
  <c r="E21" i="23"/>
  <c r="F21" i="23"/>
  <c r="C23" i="23"/>
  <c r="D20" i="23"/>
  <c r="F22" i="23"/>
  <c r="G19" i="23"/>
  <c r="G22" i="23"/>
  <c r="C20" i="23"/>
  <c r="G23" i="23"/>
  <c r="F19" i="23"/>
  <c r="D23" i="23"/>
  <c r="F20" i="23"/>
  <c r="E23" i="23"/>
  <c r="G20" i="23"/>
  <c r="E19" i="23"/>
  <c r="E22" i="23"/>
  <c r="E20" i="23"/>
  <c r="C21" i="23"/>
  <c r="E30" i="23" l="1"/>
  <c r="D35" i="23"/>
  <c r="D33" i="23"/>
  <c r="D32" i="23"/>
  <c r="D34" i="23"/>
  <c r="D31" i="23"/>
  <c r="C34" i="23"/>
  <c r="C31" i="23"/>
  <c r="C35" i="23"/>
  <c r="C33" i="23"/>
  <c r="C29" i="23"/>
  <c r="C32" i="23"/>
  <c r="E35" i="23"/>
  <c r="E33" i="23"/>
  <c r="E32" i="23"/>
  <c r="E34" i="23"/>
  <c r="E31" i="23"/>
  <c r="G34" i="23"/>
  <c r="G35" i="23"/>
  <c r="G33" i="23"/>
  <c r="G32" i="23"/>
  <c r="F32" i="23"/>
  <c r="F34" i="23"/>
  <c r="F31" i="23"/>
  <c r="F35" i="23"/>
  <c r="F33" i="23"/>
  <c r="F29" i="23"/>
  <c r="G30" i="23" l="1"/>
  <c r="C30" i="23"/>
  <c r="D30" i="23"/>
  <c r="F30" i="23"/>
  <c r="E29" i="23"/>
  <c r="G29" i="23"/>
  <c r="G31" i="23"/>
  <c r="D29" i="23"/>
  <c r="C38" i="23" l="1"/>
  <c r="D41" i="23"/>
  <c r="D40" i="23"/>
  <c r="C40" i="23"/>
  <c r="D37" i="23"/>
  <c r="D38" i="23"/>
  <c r="D39" i="23"/>
  <c r="C41" i="23"/>
  <c r="E41" i="23"/>
  <c r="E38" i="23"/>
  <c r="F40" i="23"/>
  <c r="G37" i="23"/>
  <c r="F37" i="23"/>
  <c r="C37" i="23"/>
  <c r="G40" i="23"/>
  <c r="G41" i="23"/>
  <c r="G38" i="23"/>
  <c r="E40" i="23"/>
  <c r="F38" i="23"/>
  <c r="C39" i="23"/>
  <c r="F41" i="23"/>
  <c r="E39" i="23"/>
  <c r="E37" i="23"/>
  <c r="G39" i="23"/>
  <c r="F39" i="23"/>
  <c r="G46" i="23" l="1"/>
  <c r="G45" i="23"/>
  <c r="G44" i="23"/>
  <c r="G47" i="23"/>
  <c r="C44" i="23"/>
  <c r="C45" i="23"/>
  <c r="C46" i="23"/>
  <c r="C47" i="23"/>
  <c r="D46" i="23"/>
  <c r="D45" i="23"/>
  <c r="D44" i="23"/>
  <c r="D47" i="23"/>
  <c r="F47" i="23"/>
  <c r="F46" i="23"/>
  <c r="F45" i="23"/>
  <c r="F44" i="23"/>
  <c r="E47" i="23"/>
  <c r="E46" i="23"/>
  <c r="E45" i="23"/>
  <c r="E44" i="23"/>
</calcChain>
</file>

<file path=xl/comments1.xml><?xml version="1.0" encoding="utf-8"?>
<comments xmlns="http://schemas.openxmlformats.org/spreadsheetml/2006/main">
  <authors>
    <author>作者</author>
  </authors>
  <commentList>
    <comment ref="W4" authorId="0">
      <text>
        <r>
          <rPr>
            <sz val="9"/>
            <color indexed="81"/>
            <rFont val="宋体"/>
            <family val="3"/>
            <charset val="134"/>
          </rPr>
          <t xml:space="preserve">大致满足队伍需求的数量
</t>
        </r>
      </text>
    </comment>
    <comment ref="M5" authorId="0">
      <text>
        <r>
          <rPr>
            <sz val="9"/>
            <color indexed="81"/>
            <rFont val="宋体"/>
            <family val="3"/>
            <charset val="134"/>
          </rPr>
          <t xml:space="preserve">抽奖时，不同与抽取碎片模式，抽取低品质卡的数量较多，容易提升星级，从性价比角度上需要设置不同星级上限
</t>
        </r>
      </text>
    </comment>
    <comment ref="AH5" authorId="0">
      <text>
        <r>
          <rPr>
            <sz val="9"/>
            <color indexed="81"/>
            <rFont val="宋体"/>
            <family val="3"/>
            <charset val="134"/>
          </rPr>
          <t xml:space="preserve">抽奖时，不同与抽取碎片模式，抽取低品质卡的数量较多，容易提升星级，从性价比角度上需要设置不同星级上限
</t>
        </r>
      </text>
    </comment>
    <comment ref="V16" authorId="0">
      <text>
        <r>
          <rPr>
            <b/>
            <sz val="9"/>
            <color indexed="81"/>
            <rFont val="宋体"/>
            <family val="3"/>
            <charset val="134"/>
          </rPr>
          <t>5连抽为一个单位对应抽卡的10连抽</t>
        </r>
      </text>
    </comment>
    <comment ref="N33" authorId="0">
      <text>
        <r>
          <rPr>
            <b/>
            <sz val="9"/>
            <color indexed="81"/>
            <rFont val="宋体"/>
            <family val="3"/>
            <charset val="134"/>
          </rPr>
          <t>不同付费层每个阶段能够完成的卡牌数量不同</t>
        </r>
        <r>
          <rPr>
            <sz val="9"/>
            <color indexed="81"/>
            <rFont val="宋体"/>
            <family val="3"/>
            <charset val="134"/>
          </rPr>
          <t xml:space="preserve">
</t>
        </r>
      </text>
    </comment>
  </commentList>
</comments>
</file>

<file path=xl/comments2.xml><?xml version="1.0" encoding="utf-8"?>
<comments xmlns="http://schemas.openxmlformats.org/spreadsheetml/2006/main">
  <authors>
    <author>作者</author>
  </authors>
  <commentList>
    <comment ref="M5" authorId="0">
      <text>
        <r>
          <rPr>
            <sz val="9"/>
            <color indexed="81"/>
            <rFont val="宋体"/>
            <family val="3"/>
            <charset val="134"/>
          </rPr>
          <t xml:space="preserve">抽奖时，不同与抽取碎片模式，抽取低品质卡的数量较多，容易提升星级，从性价比角度上需要设置不同星级上限
</t>
        </r>
      </text>
    </comment>
  </commentList>
</comments>
</file>

<file path=xl/sharedStrings.xml><?xml version="1.0" encoding="utf-8"?>
<sst xmlns="http://schemas.openxmlformats.org/spreadsheetml/2006/main" count="812" uniqueCount="587">
  <si>
    <t>项目组别</t>
  </si>
  <si>
    <t>撰写人</t>
  </si>
  <si>
    <t>策划负责人</t>
  </si>
  <si>
    <t>程序负责人</t>
  </si>
  <si>
    <t>美术负责人</t>
  </si>
  <si>
    <t>文档状态</t>
  </si>
  <si>
    <t>当前版本</t>
  </si>
  <si>
    <t>1.0</t>
  </si>
  <si>
    <t>修订信息</t>
  </si>
  <si>
    <t>修改时间</t>
  </si>
  <si>
    <t>版本信息</t>
  </si>
  <si>
    <t>修改人</t>
  </si>
  <si>
    <t>修改内容</t>
  </si>
  <si>
    <t>排名</t>
    <phoneticPr fontId="3" type="noConversion"/>
  </si>
  <si>
    <t>火焰纹章：英雄</t>
    <phoneticPr fontId="3" type="noConversion"/>
  </si>
  <si>
    <t>名称</t>
    <phoneticPr fontId="3" type="noConversion"/>
  </si>
  <si>
    <t>王国纪元</t>
    <phoneticPr fontId="3" type="noConversion"/>
  </si>
  <si>
    <t>魔灵召唤</t>
    <phoneticPr fontId="3" type="noConversion"/>
  </si>
  <si>
    <t>fate:go</t>
    <phoneticPr fontId="3" type="noConversion"/>
  </si>
  <si>
    <t>剑与家园</t>
    <phoneticPr fontId="3" type="noConversion"/>
  </si>
  <si>
    <t>龙珠：Z</t>
    <phoneticPr fontId="3" type="noConversion"/>
  </si>
  <si>
    <t>放置奇兵</t>
    <phoneticPr fontId="3" type="noConversion"/>
  </si>
  <si>
    <t>升级</t>
    <phoneticPr fontId="3" type="noConversion"/>
  </si>
  <si>
    <t>升阶</t>
    <phoneticPr fontId="3" type="noConversion"/>
  </si>
  <si>
    <t>升星</t>
    <phoneticPr fontId="3" type="noConversion"/>
  </si>
  <si>
    <t>技能</t>
    <phoneticPr fontId="3" type="noConversion"/>
  </si>
  <si>
    <t>等级解锁技能/天赋点加技能等级</t>
    <phoneticPr fontId="3" type="noConversion"/>
  </si>
  <si>
    <t>备注</t>
    <phoneticPr fontId="3" type="noConversion"/>
  </si>
  <si>
    <t>天赋点升级可获取/探索野外迷雾可获取/天赋点有上限</t>
    <phoneticPr fontId="3" type="noConversion"/>
  </si>
  <si>
    <t>无</t>
    <phoneticPr fontId="3" type="noConversion"/>
  </si>
  <si>
    <t>无</t>
    <phoneticPr fontId="3" type="noConversion"/>
  </si>
  <si>
    <t>打怪升级</t>
    <phoneticPr fontId="3" type="noConversion"/>
  </si>
  <si>
    <t>打本升级</t>
    <phoneticPr fontId="3" type="noConversion"/>
  </si>
  <si>
    <t>吃相同卡牌增加某个技能等级</t>
    <phoneticPr fontId="3" type="noConversion"/>
  </si>
  <si>
    <t>等级解锁技能/吃相同卡牌增加某个技能等级</t>
    <phoneticPr fontId="3" type="noConversion"/>
  </si>
  <si>
    <t>打怪升级（谁打死谁得经验）/材料升级（不同属性英雄消耗不同材料，不同等级段材料不同）</t>
    <phoneticPr fontId="3" type="noConversion"/>
  </si>
  <si>
    <t>SP点通过打怪，升级获得，学习技能后消耗</t>
    <phoneticPr fontId="3" type="noConversion"/>
  </si>
  <si>
    <t>满级条件下吃N个同星级的怪/增加当前等级上限</t>
    <phoneticPr fontId="3" type="noConversion"/>
  </si>
  <si>
    <t>满级条件下使用特定材料可进行升星（觉醒）/增加等级上限</t>
    <phoneticPr fontId="3" type="noConversion"/>
  </si>
  <si>
    <t>同卡片可增加SP/同卡片同星级可增加能力+SP</t>
    <phoneticPr fontId="3" type="noConversion"/>
  </si>
  <si>
    <t>不同星级可解锁新技能/学习不同的技能，SP学习技能</t>
    <phoneticPr fontId="3" type="noConversion"/>
  </si>
  <si>
    <t>吃经验材料升级</t>
    <phoneticPr fontId="3" type="noConversion"/>
  </si>
  <si>
    <t>升阶/升星解锁技能</t>
    <phoneticPr fontId="3" type="noConversion"/>
  </si>
  <si>
    <t>满级情况下使用特定材料可升星/增加等级上限</t>
    <phoneticPr fontId="3" type="noConversion"/>
  </si>
  <si>
    <t>打精英副本收集碎片升星</t>
    <phoneticPr fontId="3" type="noConversion"/>
  </si>
  <si>
    <t>升阶解锁技能/升级增加技能等级</t>
    <phoneticPr fontId="3" type="noConversion"/>
  </si>
  <si>
    <t>特殊材料升阶（同升星）</t>
    <phoneticPr fontId="3" type="noConversion"/>
  </si>
  <si>
    <t>打怪升级/升级材料</t>
    <phoneticPr fontId="3" type="noConversion"/>
  </si>
  <si>
    <t>打本升级/吃狗粮</t>
    <phoneticPr fontId="3" type="noConversion"/>
  </si>
  <si>
    <t>吃狗粮</t>
    <phoneticPr fontId="3" type="noConversion"/>
  </si>
  <si>
    <t>无</t>
    <phoneticPr fontId="3" type="noConversion"/>
  </si>
  <si>
    <t>满级条件下使用特定材料可以进行觉醒/提高评级以及等级上限</t>
    <phoneticPr fontId="3" type="noConversion"/>
  </si>
  <si>
    <t>等级达到上限后使用对应道具，破除等级限制，增加当前等级上限</t>
    <phoneticPr fontId="3" type="noConversion"/>
  </si>
  <si>
    <t>收集不同材料升阶（轻度刀塔传奇）</t>
    <phoneticPr fontId="3" type="noConversion"/>
  </si>
  <si>
    <t>装备获取</t>
    <phoneticPr fontId="3" type="noConversion"/>
  </si>
  <si>
    <t>装备强化</t>
    <phoneticPr fontId="3" type="noConversion"/>
  </si>
  <si>
    <t>锻造大厅通过特定道具进行制作</t>
    <phoneticPr fontId="3" type="noConversion"/>
  </si>
  <si>
    <t>无强化，可镶嵌宝石</t>
    <phoneticPr fontId="3" type="noConversion"/>
  </si>
  <si>
    <t>装备基础规则</t>
    <phoneticPr fontId="3" type="noConversion"/>
  </si>
  <si>
    <t>以角色为单位，可装备4种不同的圣印</t>
    <phoneticPr fontId="3" type="noConversion"/>
  </si>
  <si>
    <t>以玩家为单位，可装备8个装备。</t>
    <phoneticPr fontId="3" type="noConversion"/>
  </si>
  <si>
    <t>以角色为单位，可装备6个不同的符文</t>
    <phoneticPr fontId="3" type="noConversion"/>
  </si>
  <si>
    <t>消耗符文+金币进行强化</t>
    <phoneticPr fontId="3" type="noConversion"/>
  </si>
  <si>
    <t>每个角色可以装备一个礼装。</t>
    <phoneticPr fontId="3" type="noConversion"/>
  </si>
  <si>
    <t>通过抽奖获取。</t>
    <phoneticPr fontId="3" type="noConversion"/>
  </si>
  <si>
    <t>每个角色可以装备6个装备。</t>
    <phoneticPr fontId="3" type="noConversion"/>
  </si>
  <si>
    <t>装备通过挂机、活动、商店购买、合成等方式获得，神器通过挂机、碎片合成、活动等方式获得，水晶在英雄等级达到40级后开启。</t>
    <phoneticPr fontId="3" type="noConversion"/>
  </si>
  <si>
    <t>不同的道具升级方式不同，装备通过合成升星。神奇通过喂养神器升星。宝石消耗魔法之尘和金币给水晶升级，升级会随机改变并提升水晶的属性。</t>
    <phoneticPr fontId="3" type="noConversion"/>
  </si>
  <si>
    <t>无</t>
    <phoneticPr fontId="3" type="noConversion"/>
  </si>
  <si>
    <t>同礼装可进阶/消耗升级材料+金币进行强化</t>
    <phoneticPr fontId="3" type="noConversion"/>
  </si>
  <si>
    <t>通过活动副本与关卡获取</t>
    <phoneticPr fontId="3" type="noConversion"/>
  </si>
  <si>
    <t>每个角色8个装备孔。</t>
    <phoneticPr fontId="3" type="noConversion"/>
  </si>
  <si>
    <t>无</t>
    <phoneticPr fontId="3" type="noConversion"/>
  </si>
  <si>
    <t>“绿装”的话我们可以通过地图上的一些小怪击败后获得，“蓝装”的话则需要击败地图上的一些高级BOSS才能够获得，当然了部分开放的商店也是能够购买得到的。
至于“紫装”的话则需要我们通过“圣银宝箱”来抽取获得，不过几率并不是太高，毕竟这种级别的装备获取难度自然大大提高了。至于“橙装”的话只能通过一些神秘商店才可以通过L币购买获取的了。
后期开放了分解装备，用荣誉点换取图纸合成装备的途径。</t>
    <phoneticPr fontId="3" type="noConversion"/>
  </si>
  <si>
    <t>装备规则</t>
    <phoneticPr fontId="3" type="noConversion"/>
  </si>
  <si>
    <t>基础规则</t>
    <phoneticPr fontId="3" type="noConversion"/>
  </si>
  <si>
    <t>属性增加</t>
    <phoneticPr fontId="3" type="noConversion"/>
  </si>
  <si>
    <t>装备获取</t>
    <phoneticPr fontId="3" type="noConversion"/>
  </si>
  <si>
    <t>装备分解</t>
    <phoneticPr fontId="3" type="noConversion"/>
  </si>
  <si>
    <t>套装属性</t>
    <phoneticPr fontId="3" type="noConversion"/>
  </si>
  <si>
    <t>穿戴规则</t>
    <phoneticPr fontId="3" type="noConversion"/>
  </si>
  <si>
    <r>
      <t xml:space="preserve">每个角色有6个装备格子。有N种类别的装备，可通过配置填写对应类别。
不同的武将，格子可装备的道具不同。
每个格子可以穿戴对应的装备。
玩家获得对应的装备后，满足条件的角色，可直接将其穿戴在角色身上。
同时穿戴的装备可以取下，再给别的角色穿戴。
</t>
    </r>
    <r>
      <rPr>
        <b/>
        <sz val="11"/>
        <color theme="1"/>
        <rFont val="宋体"/>
        <family val="3"/>
        <charset val="134"/>
        <scheme val="minor"/>
      </rPr>
      <t>解锁</t>
    </r>
    <r>
      <rPr>
        <sz val="11"/>
        <color theme="1"/>
        <rFont val="宋体"/>
        <family val="2"/>
        <scheme val="minor"/>
      </rPr>
      <t xml:space="preserve">：
角色一开始的4个装备孔是直接解锁的。魔法道具与战马需要角色提升到一定的品阶方可解锁。
</t>
    </r>
    <r>
      <rPr>
        <b/>
        <sz val="11"/>
        <color theme="1"/>
        <rFont val="宋体"/>
        <family val="3"/>
        <charset val="134"/>
        <scheme val="minor"/>
      </rPr>
      <t>装备品阶</t>
    </r>
    <r>
      <rPr>
        <sz val="11"/>
        <color theme="1"/>
        <rFont val="宋体"/>
        <family val="2"/>
        <scheme val="minor"/>
      </rPr>
      <t xml:space="preserve">：装备有不同的品阶，可通过配置填写对应的品阶。不同的品阶有不同的表现（名字颜色、框、特效）。
普通——白色
精良——绿色
稀有——蓝色
传说——紫色
</t>
    </r>
    <r>
      <rPr>
        <sz val="11"/>
        <color rgb="FFFF0000"/>
        <rFont val="宋体"/>
        <family val="3"/>
        <charset val="134"/>
        <scheme val="minor"/>
      </rPr>
      <t>诗史——橙色</t>
    </r>
    <r>
      <rPr>
        <sz val="11"/>
        <color theme="1"/>
        <rFont val="宋体"/>
        <family val="2"/>
        <scheme val="minor"/>
      </rPr>
      <t xml:space="preserve">
</t>
    </r>
    <phoneticPr fontId="3" type="noConversion"/>
  </si>
  <si>
    <t>装备锻造</t>
    <phoneticPr fontId="3" type="noConversion"/>
  </si>
  <si>
    <t xml:space="preserve">初级装备（白色、绿色）：可通过讨伐野怪获得。
中级装备：
高级装备：
</t>
    <phoneticPr fontId="3" type="noConversion"/>
  </si>
  <si>
    <r>
      <rPr>
        <b/>
        <sz val="11"/>
        <color theme="1"/>
        <rFont val="宋体"/>
        <family val="3"/>
        <charset val="134"/>
        <scheme val="minor"/>
      </rPr>
      <t>基础规则</t>
    </r>
    <r>
      <rPr>
        <sz val="11"/>
        <color theme="1"/>
        <rFont val="宋体"/>
        <family val="2"/>
        <scheme val="minor"/>
      </rPr>
      <t xml:space="preserve">：
可在锻造大厅，通过消耗对应装备的图纸、分解代币与材料，可锻造对应的装备。
锻造的材料可通过配置表格，填写对应合成装备，所需要的材料种类（可以单种材料，也可多种材料），对应材料消耗的数量。
不同级别的装备，有不同的锻造时间，可通过配置填写。
锻造过程中，可以取消锻造，锻造材料返还。
锻造完成后，玩家前往锻造界面进行领取。
</t>
    </r>
    <r>
      <rPr>
        <b/>
        <sz val="11"/>
        <color theme="1"/>
        <rFont val="宋体"/>
        <family val="3"/>
        <charset val="134"/>
        <scheme val="minor"/>
      </rPr>
      <t>界面展示</t>
    </r>
    <r>
      <rPr>
        <sz val="11"/>
        <color theme="1"/>
        <rFont val="宋体"/>
        <family val="2"/>
        <scheme val="minor"/>
      </rPr>
      <t xml:space="preserve">：
锻造界面有N个页签，对应不同的装备类型。
会展示所有可以锻造的装备。以图纸的icon作为展示。
玩家可勾选，只展示有图纸的装备。
有图纸的装备，会在单元物品格内展示所需的道具数量，与当前数量。
有图纸的装备中，材料齐全的排在前面。
都是材料齐全的情况下，高阶装备排前面。
</t>
    </r>
    <phoneticPr fontId="3" type="noConversion"/>
  </si>
  <si>
    <t xml:space="preserve">可通过配置表格，让不同的装备增加不同的属性、特效、抗性、特性（BUFF或者新的技能）、提升某个技能等级。
武器：
副手：
头盔：
衣服：
护符：
坐骑：
</t>
  </si>
  <si>
    <t>红字</t>
    <phoneticPr fontId="3" type="noConversion"/>
  </si>
  <si>
    <t>红字</t>
    <phoneticPr fontId="3" type="noConversion"/>
  </si>
  <si>
    <t>邮件，系统提示文字</t>
    <phoneticPr fontId="3" type="noConversion"/>
  </si>
  <si>
    <t>蓝色</t>
    <phoneticPr fontId="3" type="noConversion"/>
  </si>
  <si>
    <t>蓝色文字</t>
    <phoneticPr fontId="3" type="noConversion"/>
  </si>
  <si>
    <t>与程序讨论定案后，由于开发中遇到的问题，作废、改动或暂时不制作的内容</t>
    <phoneticPr fontId="3" type="noConversion"/>
  </si>
  <si>
    <t>灰色横杠</t>
    <phoneticPr fontId="3" type="noConversion"/>
  </si>
  <si>
    <t>灰色横杠</t>
    <phoneticPr fontId="3" type="noConversion"/>
  </si>
  <si>
    <t>与程序讨论定案，进入开发流程的文档，在开发过程中有改动时，需要用绿色标注改动部分，并写明带动日期</t>
    <phoneticPr fontId="3" type="noConversion"/>
  </si>
  <si>
    <t>绿色日期</t>
    <phoneticPr fontId="3" type="noConversion"/>
  </si>
  <si>
    <t>日期</t>
    <phoneticPr fontId="3" type="noConversion"/>
  </si>
  <si>
    <t>文档写完但还未与程序讨论定案前，自己拿不准的地方可以标注黄色，用于在会议中讨论。定案后的文档中不应该有黄色</t>
    <phoneticPr fontId="3" type="noConversion"/>
  </si>
  <si>
    <t>黄色涂色</t>
    <phoneticPr fontId="3" type="noConversion"/>
  </si>
  <si>
    <t>简述</t>
    <phoneticPr fontId="3" type="noConversion"/>
  </si>
  <si>
    <t>设计目的</t>
    <phoneticPr fontId="3" type="noConversion"/>
  </si>
  <si>
    <t>功能</t>
    <phoneticPr fontId="3" type="noConversion"/>
  </si>
  <si>
    <t>装备有不同的品阶，可通过配置填写对应的品阶。不同的品阶有不同的表现（名字颜色、框、特效）。</t>
    <phoneticPr fontId="3" type="noConversion"/>
  </si>
  <si>
    <t>栏位在未开启时无法在该栏位穿戴装备</t>
    <phoneticPr fontId="3" type="noConversion"/>
  </si>
  <si>
    <t>初步规划如下表</t>
    <phoneticPr fontId="3" type="noConversion"/>
  </si>
  <si>
    <t>衣服</t>
    <phoneticPr fontId="3" type="noConversion"/>
  </si>
  <si>
    <r>
      <rPr>
        <b/>
        <sz val="11"/>
        <color theme="1"/>
        <rFont val="宋体"/>
        <family val="3"/>
        <charset val="134"/>
        <scheme val="minor"/>
      </rPr>
      <t>穿戴栏位</t>
    </r>
    <r>
      <rPr>
        <sz val="11"/>
        <color theme="1"/>
        <rFont val="宋体"/>
        <family val="3"/>
        <charset val="134"/>
        <scheme val="minor"/>
      </rPr>
      <t xml:space="preserve">：
根据英雄不同，可通过配置英雄种类，以及该种类英雄可佩带的装备，实现对应的英雄穿戴对应的装备。
装备格分为：武器、副手、头盔、衣服、护符、坐骑。
初期规划：
将军类英雄：近战武器、战旗、头盔、铠甲、护符、坐骑。
法术类英雄：法杖、魔法物品、头盔、法袍、护符、坐骑。
战士类英雄：近战武器、盾牌、头盔、铠甲、护符、坐骑。
祭祀类英雄：法杖、书籍、头盔、法袍、护符、坐骑。
……
</t>
    </r>
    <r>
      <rPr>
        <b/>
        <sz val="11"/>
        <color theme="1"/>
        <rFont val="宋体"/>
        <family val="3"/>
        <charset val="134"/>
        <scheme val="minor"/>
      </rPr>
      <t>穿戴等级</t>
    </r>
    <r>
      <rPr>
        <sz val="11"/>
        <color theme="1"/>
        <rFont val="宋体"/>
        <family val="3"/>
        <charset val="134"/>
        <scheme val="minor"/>
      </rPr>
      <t xml:space="preserve">：不同的装备对角色等级有限制，达到对应的等级才可穿戴。
</t>
    </r>
    <phoneticPr fontId="3" type="noConversion"/>
  </si>
  <si>
    <t>武器栏</t>
    <phoneticPr fontId="3" type="noConversion"/>
  </si>
  <si>
    <t>装备穿戴规则</t>
    <phoneticPr fontId="3" type="noConversion"/>
  </si>
  <si>
    <t>装备品阶</t>
    <phoneticPr fontId="3" type="noConversion"/>
  </si>
  <si>
    <t>品阶规划：普通；精良；稀有；传说；诗史。</t>
    <phoneticPr fontId="3" type="noConversion"/>
  </si>
  <si>
    <t>装备属性</t>
    <phoneticPr fontId="3" type="noConversion"/>
  </si>
  <si>
    <t>不同部位的装备可以通过配置，组成一个套装。
根据英雄穿戴在身上，同套装的数量，可以激活对应的套装属性。——穿戴的数量以及对应激活的属性可配表填写。
可在装备说明上面，标明套装属性以及当前激活的属性。
注意事项：
同位置的不同装备，可与其他位置的装备共同组成套装。
如：
武器：A/B
副手：C/D
头盔：E
可同时组成一个套装。 因为AB和CD在一个位置，则穿戴一个即可激活当前位置的效果。</t>
    <phoneticPr fontId="3" type="noConversion"/>
  </si>
  <si>
    <t>可以一次性选中多个装备进行分解。</t>
    <phoneticPr fontId="3" type="noConversion"/>
  </si>
  <si>
    <r>
      <rPr>
        <b/>
        <sz val="11"/>
        <color theme="1"/>
        <rFont val="宋体"/>
        <family val="3"/>
        <charset val="134"/>
        <scheme val="minor"/>
      </rPr>
      <t>分解</t>
    </r>
    <r>
      <rPr>
        <sz val="11"/>
        <color theme="1"/>
        <rFont val="宋体"/>
        <family val="2"/>
        <scheme val="minor"/>
      </rPr>
      <t xml:space="preserve">：
将不需要的装备，通过锻造厅，分解为锻造用的代币。
不同级别的装备，可分解出不同数量的代币。
同时有一定概率，产生暴击，分解出来的代币，比平时多50%。
可以一次性选中多个装备进行分解。
</t>
    </r>
    <r>
      <rPr>
        <b/>
        <sz val="11"/>
        <color theme="1"/>
        <rFont val="宋体"/>
        <family val="3"/>
        <charset val="134"/>
        <scheme val="minor"/>
      </rPr>
      <t>高级分解</t>
    </r>
    <r>
      <rPr>
        <sz val="11"/>
        <color theme="1"/>
        <rFont val="宋体"/>
        <family val="2"/>
        <scheme val="minor"/>
      </rPr>
      <t xml:space="preserve">： 
通过消耗一定的资源，可以100%触发暴击。
消耗资源为不同品阶的装备，乘以一个对应系数，然后相加。
不同品阶对应的系数可配表填写。
</t>
    </r>
    <r>
      <rPr>
        <b/>
        <sz val="11"/>
        <color theme="1"/>
        <rFont val="宋体"/>
        <family val="3"/>
        <charset val="134"/>
        <scheme val="minor"/>
      </rPr>
      <t>批量分解</t>
    </r>
    <r>
      <rPr>
        <sz val="11"/>
        <color theme="1"/>
        <rFont val="宋体"/>
        <family val="2"/>
        <scheme val="minor"/>
      </rPr>
      <t xml:space="preserve">：
可以通过复选品阶与装备类型，实现一次性批量分解。
</t>
    </r>
    <r>
      <rPr>
        <b/>
        <sz val="11"/>
        <color theme="1"/>
        <rFont val="宋体"/>
        <family val="3"/>
        <charset val="134"/>
        <scheme val="minor"/>
      </rPr>
      <t xml:space="preserve">
分解提示</t>
    </r>
    <r>
      <rPr>
        <sz val="11"/>
        <color theme="1"/>
        <rFont val="宋体"/>
        <family val="2"/>
        <scheme val="minor"/>
      </rPr>
      <t xml:space="preserve">：
当有超过蓝色品阶的装备被选中分解，点击分解后会弹出二次确定框，提醒玩家有高级装备正在被分解。
</t>
    </r>
    <phoneticPr fontId="3" type="noConversion"/>
  </si>
  <si>
    <t>分解提示</t>
    <phoneticPr fontId="3" type="noConversion"/>
  </si>
  <si>
    <t>“您分解的装备中，有高级装备，请确定是否分解”</t>
    <phoneticPr fontId="3" type="noConversion"/>
  </si>
  <si>
    <t xml:space="preserve"> </t>
    <phoneticPr fontId="3" type="noConversion"/>
  </si>
  <si>
    <t>英雄培养界面</t>
    <phoneticPr fontId="3" type="noConversion"/>
  </si>
  <si>
    <t>升阶分页</t>
    <phoneticPr fontId="3" type="noConversion"/>
  </si>
  <si>
    <t>天赋分页</t>
    <phoneticPr fontId="3" type="noConversion"/>
  </si>
  <si>
    <t>装备分页</t>
    <phoneticPr fontId="3" type="noConversion"/>
  </si>
  <si>
    <t>坐骑分页</t>
    <phoneticPr fontId="3" type="noConversion"/>
  </si>
  <si>
    <t>简介分页（不需要此分页，挪至英雄图册）</t>
    <phoneticPr fontId="3" type="noConversion"/>
  </si>
  <si>
    <t>升星&amp;技能&amp;属性分页</t>
    <phoneticPr fontId="3" type="noConversion"/>
  </si>
  <si>
    <t>升阶界面</t>
    <phoneticPr fontId="3" type="noConversion"/>
  </si>
  <si>
    <t>功能介绍</t>
    <phoneticPr fontId="3" type="noConversion"/>
  </si>
  <si>
    <t>：</t>
    <phoneticPr fontId="3" type="noConversion"/>
  </si>
  <si>
    <t>英雄称谓：如，洛克萨斯之手——XXX</t>
    <phoneticPr fontId="3" type="noConversion"/>
  </si>
  <si>
    <t>英雄名字</t>
    <phoneticPr fontId="3" type="noConversion"/>
  </si>
  <si>
    <t>：</t>
    <phoneticPr fontId="3" type="noConversion"/>
  </si>
  <si>
    <t>英雄形象展示</t>
    <phoneticPr fontId="3" type="noConversion"/>
  </si>
  <si>
    <t>天赋树入口按钮：点击后弹出天赋树界面</t>
    <phoneticPr fontId="3" type="noConversion"/>
  </si>
  <si>
    <t>英雄分类：战士、将军、游侠等</t>
    <phoneticPr fontId="3" type="noConversion"/>
  </si>
  <si>
    <t>英雄等级</t>
    <phoneticPr fontId="3" type="noConversion"/>
  </si>
  <si>
    <t>英雄当前等级经验条与升级按钮。</t>
    <phoneticPr fontId="3" type="noConversion"/>
  </si>
  <si>
    <t>升级：点击后以浮框形式出现经验药，长按后使用</t>
    <phoneticPr fontId="3" type="noConversion"/>
  </si>
  <si>
    <t>一键升级：点击后升至当前英雄最高等级，或消耗完所有经验药</t>
    <phoneticPr fontId="3" type="noConversion"/>
  </si>
  <si>
    <t>英雄当前星级，每个星级一颗星</t>
    <phoneticPr fontId="3" type="noConversion"/>
  </si>
  <si>
    <t>显示当前品阶以及提升后的下一个品阶。</t>
    <phoneticPr fontId="3" type="noConversion"/>
  </si>
  <si>
    <t>升品所需材料展示：</t>
    <phoneticPr fontId="3" type="noConversion"/>
  </si>
  <si>
    <t xml:space="preserve">      </t>
    <phoneticPr fontId="3" type="noConversion"/>
  </si>
  <si>
    <t>栏位分为已激活/可激活/可获取/未开启状态</t>
    <phoneticPr fontId="3" type="noConversion"/>
  </si>
  <si>
    <t>每个栏位以目标材料作为背景（如图最右侧凹槽），背景为灰化后的物品ICON</t>
    <phoneticPr fontId="3" type="noConversion"/>
  </si>
  <si>
    <t>开启栏位组成：文字状态，加号，物品数量，外框颜色</t>
    <phoneticPr fontId="3" type="noConversion"/>
  </si>
  <si>
    <t>A-可激活栏位：文字显示为可激活，同时外框.加号.文字颜色.数量都显示为可激活颜色，如图中绿色</t>
    <phoneticPr fontId="3" type="noConversion"/>
  </si>
  <si>
    <t>B-可获取栏位：文字显示为可获取，除数量显示为白色以外，其余显示为可获取颜色，如图中黄色</t>
    <phoneticPr fontId="3" type="noConversion"/>
  </si>
  <si>
    <t xml:space="preserve">激活/升阶按钮： </t>
    <phoneticPr fontId="3" type="noConversion"/>
  </si>
  <si>
    <t>一键激活：点击按钮后可一次激活所有可激活的栏位</t>
    <phoneticPr fontId="3" type="noConversion"/>
  </si>
  <si>
    <t>按钮灰化：当没有栏位可激活且无法升阶时，按钮灰化</t>
    <phoneticPr fontId="3" type="noConversion"/>
  </si>
  <si>
    <t>中心处展示当前品阶ICON。</t>
    <phoneticPr fontId="3" type="noConversion"/>
  </si>
  <si>
    <t>选中某个栏位后，该栏位显示为选中状态。出现该物品的扫荡界面。</t>
    <phoneticPr fontId="3" type="noConversion"/>
  </si>
  <si>
    <t>：</t>
    <phoneticPr fontId="3" type="noConversion"/>
  </si>
  <si>
    <t>扫荡界面：点击已开启的槽位后弹窗出现</t>
    <phoneticPr fontId="3" type="noConversion"/>
  </si>
  <si>
    <t>当前物品信息：</t>
    <phoneticPr fontId="3" type="noConversion"/>
  </si>
  <si>
    <t>物品名称</t>
    <phoneticPr fontId="3" type="noConversion"/>
  </si>
  <si>
    <t>物品ICON</t>
    <phoneticPr fontId="3" type="noConversion"/>
  </si>
  <si>
    <t>当前拥有的物品数量以及升阶所需数量</t>
    <phoneticPr fontId="3" type="noConversion"/>
  </si>
  <si>
    <t>获取途径展示：</t>
    <phoneticPr fontId="3" type="noConversion"/>
  </si>
  <si>
    <t>展示当前该道具可获得的副本途径</t>
    <phoneticPr fontId="3" type="noConversion"/>
  </si>
  <si>
    <t>途径可通过配置，填写多条，超过显示后可上下拖动。</t>
    <phoneticPr fontId="3" type="noConversion"/>
  </si>
  <si>
    <t>单元格展示内容</t>
    <phoneticPr fontId="3" type="noConversion"/>
  </si>
  <si>
    <t>关卡名称</t>
    <phoneticPr fontId="3" type="noConversion"/>
  </si>
  <si>
    <t>剩余次数：显示当前途径可进行的次数</t>
    <phoneticPr fontId="3" type="noConversion"/>
  </si>
  <si>
    <t>星级展示：当前关卡所获得的星级，若无星级，则不显示</t>
    <phoneticPr fontId="3" type="noConversion"/>
  </si>
  <si>
    <t>可获得的道具中，目标道具会加上一个标签——目标。</t>
    <phoneticPr fontId="3" type="noConversion"/>
  </si>
  <si>
    <t>缩放按钮与关卡获得展示：每个单元格有个展示按钮，选中单元格后自动展开，再次点击或选择其他单元格后收起，显示当前关卡可获得的道具。</t>
    <phoneticPr fontId="3" type="noConversion"/>
  </si>
  <si>
    <t>按钮规则</t>
    <phoneticPr fontId="3" type="noConversion"/>
  </si>
  <si>
    <t>前往：若关卡没有到达3星或非可扫荡的关卡，按钮则显示前往，自动跳转到对应关卡/界面</t>
    <phoneticPr fontId="3" type="noConversion"/>
  </si>
  <si>
    <t>扫荡：当关卡可扫荡且3星的时候，按钮为扫荡按钮，根据关卡不同，显示不同。普通关卡显示扫荡10次，与1次，精英关卡显示，扫荡3次与1次。包括已经激活的槽位也显示扫荡按钮。</t>
    <phoneticPr fontId="3" type="noConversion"/>
  </si>
  <si>
    <t>装备界面</t>
    <phoneticPr fontId="3" type="noConversion"/>
  </si>
  <si>
    <t>功能介绍</t>
    <phoneticPr fontId="3" type="noConversion"/>
  </si>
  <si>
    <t>：</t>
    <phoneticPr fontId="3" type="noConversion"/>
  </si>
  <si>
    <t>英雄属性：当前英雄的基础属性</t>
    <phoneticPr fontId="3" type="noConversion"/>
  </si>
  <si>
    <t>装备属性：显示英雄穿戴装备后增加的属性，以特殊颜色标注。</t>
    <phoneticPr fontId="3" type="noConversion"/>
  </si>
  <si>
    <t>装备孔分为3个状态：可装备，已装备，未装备。</t>
    <phoneticPr fontId="3" type="noConversion"/>
  </si>
  <si>
    <t>装备孔显示</t>
    <phoneticPr fontId="3" type="noConversion"/>
  </si>
  <si>
    <t>A-装备类型的通用ICON——如图</t>
    <phoneticPr fontId="3" type="noConversion"/>
  </si>
  <si>
    <t>B-装备种类的名称</t>
    <phoneticPr fontId="3" type="noConversion"/>
  </si>
  <si>
    <t>C-加号：未装备但是可装备时显示。</t>
    <phoneticPr fontId="3" type="noConversion"/>
  </si>
  <si>
    <t>A-可装备：当前孔位未装备，但是有可以装备的道具。</t>
    <phoneticPr fontId="3" type="noConversion"/>
  </si>
  <si>
    <t>B-已装备：已经装备了道具，显示该道具的ICON</t>
    <phoneticPr fontId="3" type="noConversion"/>
  </si>
  <si>
    <t>C-未装备：该装备孔为空，同时没有可以装备的道具。</t>
    <phoneticPr fontId="3" type="noConversion"/>
  </si>
  <si>
    <t>装备</t>
    <phoneticPr fontId="3" type="noConversion"/>
  </si>
  <si>
    <t>装备选择界面：点击装备槽后弹框显示</t>
    <phoneticPr fontId="3" type="noConversion"/>
  </si>
  <si>
    <t>：</t>
    <phoneticPr fontId="3" type="noConversion"/>
  </si>
  <si>
    <t>物品显示</t>
    <phoneticPr fontId="3" type="noConversion"/>
  </si>
  <si>
    <t>B-排序以装备品阶由高到低排序</t>
    <phoneticPr fontId="3" type="noConversion"/>
  </si>
  <si>
    <t>C-已经穿戴的装备会有TIP提示，并且排列在最后。穿戴中的装备也按照品阶排序</t>
    <phoneticPr fontId="3" type="noConversion"/>
  </si>
  <si>
    <t>装备介绍</t>
    <phoneticPr fontId="3" type="noConversion"/>
  </si>
  <si>
    <t>A-显示装备名称（名称用黑色或者白色）</t>
    <phoneticPr fontId="3" type="noConversion"/>
  </si>
  <si>
    <t>C-武器类型：近战、铠甲、弓箭等</t>
    <phoneticPr fontId="3" type="noConversion"/>
  </si>
  <si>
    <t>D-限定条件：种族、英雄。若无则不显示</t>
    <phoneticPr fontId="3" type="noConversion"/>
  </si>
  <si>
    <t>E-需求等级</t>
    <phoneticPr fontId="3" type="noConversion"/>
  </si>
  <si>
    <t>F-武器属性。每个属性一行。</t>
    <phoneticPr fontId="3" type="noConversion"/>
  </si>
  <si>
    <t>套装介绍</t>
    <phoneticPr fontId="3" type="noConversion"/>
  </si>
  <si>
    <t>A-套装名称以及穿戴的件数</t>
    <phoneticPr fontId="3" type="noConversion"/>
  </si>
  <si>
    <t>B-套装包含的装备名称，已经穿戴的显示为绿色，未穿戴为其他颜色，如灰色</t>
    <phoneticPr fontId="3" type="noConversion"/>
  </si>
  <si>
    <t>C-套装需要收集的件数、激活状态以及作用。 激活或未激活 显示字体颜色不同</t>
    <phoneticPr fontId="3" type="noConversion"/>
  </si>
  <si>
    <t>装备介绍：装备的文案说明</t>
    <phoneticPr fontId="3" type="noConversion"/>
  </si>
  <si>
    <t>装备按钮</t>
    <phoneticPr fontId="3" type="noConversion"/>
  </si>
  <si>
    <t>D-穿戴的装备显示在第一个，TIP提示装备中。</t>
    <phoneticPr fontId="3" type="noConversion"/>
  </si>
  <si>
    <t>C-已经穿戴的装备，选中后按钮显示为卸下。</t>
    <phoneticPr fontId="3" type="noConversion"/>
  </si>
  <si>
    <t>注意事项</t>
    <phoneticPr fontId="3" type="noConversion"/>
  </si>
  <si>
    <t>当装备界面没有装备的时候，左侧物品道具处，显示提示“未拥有该类装备”。右侧显示问号道具。并不显示按钮</t>
    <phoneticPr fontId="3" type="noConversion"/>
  </si>
  <si>
    <t>升级界面：选中升级后浮框显示</t>
    <phoneticPr fontId="3" type="noConversion"/>
  </si>
  <si>
    <t>按品阶由低到高排序</t>
    <phoneticPr fontId="3" type="noConversion"/>
  </si>
  <si>
    <t>长按可连续使用</t>
    <phoneticPr fontId="3" type="noConversion"/>
  </si>
  <si>
    <t>显示经验药水数量、名称、增加经验。</t>
    <phoneticPr fontId="3" type="noConversion"/>
  </si>
  <si>
    <t>未拥有的经验药显示为灰色。</t>
    <phoneticPr fontId="3" type="noConversion"/>
  </si>
  <si>
    <t>已激活栏位：显示物品以及该物品对应的品阶框</t>
    <phoneticPr fontId="3" type="noConversion"/>
  </si>
  <si>
    <t>当所有栏位都处于已激活状态，自动提示品阶。</t>
    <phoneticPr fontId="3" type="noConversion"/>
  </si>
  <si>
    <t>：</t>
    <phoneticPr fontId="3" type="noConversion"/>
  </si>
  <si>
    <t>若体力不足以扫荡10次，则按体力最大可扫荡的次数进行扫荡。按钮显示不变。</t>
    <phoneticPr fontId="3" type="noConversion"/>
  </si>
  <si>
    <t>：1·</t>
    <phoneticPr fontId="3" type="noConversion"/>
  </si>
  <si>
    <t>2·</t>
    <phoneticPr fontId="3" type="noConversion"/>
  </si>
  <si>
    <t>当穿戴了其他英雄已装备的道具，已装备的英雄将自动将其卸下。</t>
    <phoneticPr fontId="3" type="noConversion"/>
  </si>
  <si>
    <t>升星界面</t>
    <phoneticPr fontId="3" type="noConversion"/>
  </si>
  <si>
    <t>武将升星界面</t>
    <phoneticPr fontId="3" type="noConversion"/>
  </si>
  <si>
    <t>角色介绍：</t>
    <phoneticPr fontId="3" type="noConversion"/>
  </si>
  <si>
    <t>角色名称</t>
    <phoneticPr fontId="3" type="noConversion"/>
  </si>
  <si>
    <t>角色称谓</t>
    <phoneticPr fontId="3" type="noConversion"/>
  </si>
  <si>
    <t>角色种族</t>
    <phoneticPr fontId="3" type="noConversion"/>
  </si>
  <si>
    <t>角色职业</t>
    <phoneticPr fontId="3" type="noConversion"/>
  </si>
  <si>
    <t>角色势力</t>
    <phoneticPr fontId="3" type="noConversion"/>
  </si>
  <si>
    <t>技能展示：</t>
    <phoneticPr fontId="3" type="noConversion"/>
  </si>
  <si>
    <t>技能分为2个状态，已经解锁与未解锁</t>
    <phoneticPr fontId="3" type="noConversion"/>
  </si>
  <si>
    <t>展示英雄拥有的技能，以技能ICON的形式做展示。</t>
    <phoneticPr fontId="3" type="noConversion"/>
  </si>
  <si>
    <t>已解锁：显示正常技能图标</t>
    <phoneticPr fontId="3" type="noConversion"/>
  </si>
  <si>
    <t>未解锁：图标灰化，同时显示 其解锁的星级。</t>
    <phoneticPr fontId="3" type="noConversion"/>
  </si>
  <si>
    <t>英雄升星：</t>
    <phoneticPr fontId="3" type="noConversion"/>
  </si>
  <si>
    <t>展示武将升星所需要的材料与数量。</t>
    <phoneticPr fontId="3" type="noConversion"/>
  </si>
  <si>
    <t>武将以头像形式展示，同时数量以 X/N的格式展示。若数量不足，则X显示红色，如图所示。</t>
    <phoneticPr fontId="3" type="noConversion"/>
  </si>
  <si>
    <t>人物后面有+号可点击，点击后出现获得途径</t>
    <phoneticPr fontId="3" type="noConversion"/>
  </si>
  <si>
    <t>升星按钮：材料不足时，显示为灰色，材料充足时显示为正常颜色。</t>
    <phoneticPr fontId="3" type="noConversion"/>
  </si>
  <si>
    <r>
      <t>未开启栏位：显示状态未开启，同时显示多少级开启。若玩家点击该栏位则弹TIPS提示“</t>
    </r>
    <r>
      <rPr>
        <sz val="12"/>
        <color rgb="FF0070C0"/>
        <rFont val="宋体"/>
        <family val="3"/>
        <charset val="134"/>
        <scheme val="minor"/>
      </rPr>
      <t>英雄达到N级后开启</t>
    </r>
    <r>
      <rPr>
        <sz val="12"/>
        <color theme="1"/>
        <rFont val="宋体"/>
        <family val="3"/>
        <charset val="134"/>
        <scheme val="minor"/>
      </rPr>
      <t>”</t>
    </r>
    <phoneticPr fontId="3" type="noConversion"/>
  </si>
  <si>
    <r>
      <t>缺少数量/若不缺，则显示“</t>
    </r>
    <r>
      <rPr>
        <sz val="12"/>
        <color rgb="FF0070C0"/>
        <rFont val="宋体"/>
        <family val="3"/>
        <charset val="134"/>
        <scheme val="minor"/>
      </rPr>
      <t>已充足</t>
    </r>
    <r>
      <rPr>
        <sz val="12"/>
        <color theme="1"/>
        <rFont val="宋体"/>
        <family val="3"/>
        <charset val="134"/>
        <scheme val="minor"/>
      </rPr>
      <t>”。若已激活则显示“</t>
    </r>
    <r>
      <rPr>
        <sz val="12"/>
        <color rgb="FF0070C0"/>
        <rFont val="宋体"/>
        <family val="3"/>
        <charset val="134"/>
        <scheme val="minor"/>
      </rPr>
      <t>已激活</t>
    </r>
    <r>
      <rPr>
        <sz val="12"/>
        <color theme="1"/>
        <rFont val="宋体"/>
        <family val="3"/>
        <charset val="134"/>
        <scheme val="minor"/>
      </rPr>
      <t>”</t>
    </r>
    <phoneticPr fontId="3" type="noConversion"/>
  </si>
  <si>
    <r>
      <t>单元格分为，开启/未解锁状态，未解锁的关卡点击后，提示“</t>
    </r>
    <r>
      <rPr>
        <sz val="12"/>
        <color rgb="FF0070C0"/>
        <rFont val="宋体"/>
        <family val="3"/>
        <charset val="134"/>
        <scheme val="minor"/>
      </rPr>
      <t>当前关卡未开启</t>
    </r>
    <r>
      <rPr>
        <sz val="12"/>
        <color theme="1"/>
        <rFont val="宋体"/>
        <family val="3"/>
        <charset val="134"/>
        <scheme val="minor"/>
      </rPr>
      <t>”</t>
    </r>
    <phoneticPr fontId="3" type="noConversion"/>
  </si>
  <si>
    <r>
      <t>B-条件不足的装备，选中后 按钮为灰色。点击后提示“</t>
    </r>
    <r>
      <rPr>
        <sz val="12"/>
        <color rgb="FF0070C0"/>
        <rFont val="宋体"/>
        <family val="3"/>
        <charset val="134"/>
        <scheme val="minor"/>
      </rPr>
      <t>条件不满足，无法穿戴</t>
    </r>
    <r>
      <rPr>
        <sz val="12"/>
        <color theme="1"/>
        <rFont val="宋体"/>
        <family val="3"/>
        <charset val="134"/>
        <scheme val="minor"/>
      </rPr>
      <t>”</t>
    </r>
    <phoneticPr fontId="3" type="noConversion"/>
  </si>
  <si>
    <t>技能展示界面：点击选中技能后浮框显示</t>
    <phoneticPr fontId="3" type="noConversion"/>
  </si>
  <si>
    <t>选中状态：选中技能后，显示选中框</t>
    <phoneticPr fontId="3" type="noConversion"/>
  </si>
  <si>
    <t>：</t>
    <phoneticPr fontId="3" type="noConversion"/>
  </si>
  <si>
    <t>技能展示：</t>
    <phoneticPr fontId="3" type="noConversion"/>
  </si>
  <si>
    <t>技能ICON——正常显示</t>
    <phoneticPr fontId="3" type="noConversion"/>
  </si>
  <si>
    <t>技能CD以及消耗的法力值</t>
    <phoneticPr fontId="3" type="noConversion"/>
  </si>
  <si>
    <t>：</t>
    <phoneticPr fontId="3" type="noConversion"/>
  </si>
  <si>
    <t>技能作用描述：涉及技能伤害数值、以及伤害类型的描述，用特殊颜色表示。</t>
    <phoneticPr fontId="3" type="noConversion"/>
  </si>
  <si>
    <r>
      <t>解锁条件：未解锁时，显示解锁条件“</t>
    </r>
    <r>
      <rPr>
        <sz val="12"/>
        <color rgb="FF0070C0"/>
        <rFont val="宋体"/>
        <family val="3"/>
        <charset val="134"/>
        <scheme val="minor"/>
      </rPr>
      <t>英雄达N星</t>
    </r>
    <r>
      <rPr>
        <sz val="12"/>
        <color theme="1"/>
        <rFont val="宋体"/>
        <family val="3"/>
        <charset val="134"/>
        <scheme val="minor"/>
      </rPr>
      <t>”。 已经解锁则不显示此条。</t>
    </r>
    <phoneticPr fontId="3" type="noConversion"/>
  </si>
  <si>
    <r>
      <t xml:space="preserve">途径：普通关卡/活动关卡/高级关卡或其他途径。 </t>
    </r>
    <r>
      <rPr>
        <sz val="12"/>
        <color rgb="FFFF0000"/>
        <rFont val="宋体"/>
        <family val="3"/>
        <charset val="134"/>
        <scheme val="minor"/>
      </rPr>
      <t>最左侧途径用ICON表示</t>
    </r>
    <r>
      <rPr>
        <sz val="12"/>
        <color theme="1"/>
        <rFont val="宋体"/>
        <family val="3"/>
        <charset val="134"/>
        <scheme val="minor"/>
      </rPr>
      <t>。</t>
    </r>
    <phoneticPr fontId="3" type="noConversion"/>
  </si>
  <si>
    <t>英雄品阶ICON：初级、中级、高级。N/R/SSR</t>
    <phoneticPr fontId="3" type="noConversion"/>
  </si>
  <si>
    <t>英雄获取界面：点击加号后弹框展示</t>
    <phoneticPr fontId="3" type="noConversion"/>
  </si>
  <si>
    <t>英雄展示：</t>
    <phoneticPr fontId="3" type="noConversion"/>
  </si>
  <si>
    <t>英雄头像</t>
    <phoneticPr fontId="3" type="noConversion"/>
  </si>
  <si>
    <t>英雄名称</t>
    <phoneticPr fontId="3" type="noConversion"/>
  </si>
  <si>
    <t>英雄简介</t>
    <phoneticPr fontId="3" type="noConversion"/>
  </si>
  <si>
    <t>当前数量以及所需数量——升星数量不足时显示红色。</t>
    <phoneticPr fontId="3" type="noConversion"/>
  </si>
  <si>
    <t>获取途径：点击后跳转到对应的界面。</t>
    <phoneticPr fontId="3" type="noConversion"/>
  </si>
  <si>
    <t>各个途径以ICON+文字介绍的形式做表现。</t>
    <phoneticPr fontId="3" type="noConversion"/>
  </si>
  <si>
    <t>技能名称：最多显示5个字</t>
    <phoneticPr fontId="3" type="noConversion"/>
  </si>
  <si>
    <t>技能特性：被动技/主动技/特性</t>
    <phoneticPr fontId="3" type="noConversion"/>
  </si>
  <si>
    <t>B-装备品阶（跟在名称后面，用对应的颜色表示品阶）：若一排放不下，则自动换行，保持品阶显示完整。（四个字放一块）</t>
    <phoneticPr fontId="3" type="noConversion"/>
  </si>
  <si>
    <t>角色历史故事：若显示不完，可上下滑动。</t>
    <phoneticPr fontId="3" type="noConversion"/>
  </si>
  <si>
    <t>坐骑界面</t>
    <phoneticPr fontId="3" type="noConversion"/>
  </si>
  <si>
    <t>：</t>
    <phoneticPr fontId="3" type="noConversion"/>
  </si>
  <si>
    <t xml:space="preserve"> </t>
    <phoneticPr fontId="3" type="noConversion"/>
  </si>
  <si>
    <t>1-当有坐骑可以装备的时候，显示加号</t>
    <phoneticPr fontId="3" type="noConversion"/>
  </si>
  <si>
    <t xml:space="preserve"> </t>
    <phoneticPr fontId="3" type="noConversion"/>
  </si>
  <si>
    <t>2-若无合适的坐骑，可装备则不显示加号。</t>
    <phoneticPr fontId="3" type="noConversion"/>
  </si>
  <si>
    <t>坐骑选择框：点击后弹出坐骑选择界面</t>
    <phoneticPr fontId="3" type="noConversion"/>
  </si>
  <si>
    <t>：</t>
    <phoneticPr fontId="3" type="noConversion"/>
  </si>
  <si>
    <r>
      <t>当没有坐骑的时候，显示“</t>
    </r>
    <r>
      <rPr>
        <sz val="12"/>
        <color rgb="FF00B0F0"/>
        <rFont val="宋体"/>
        <family val="3"/>
        <charset val="134"/>
        <scheme val="minor"/>
      </rPr>
      <t>未装备坐骑，点击坐骑框，选择坐骑</t>
    </r>
    <r>
      <rPr>
        <sz val="12"/>
        <color theme="1"/>
        <rFont val="宋体"/>
        <family val="3"/>
        <charset val="134"/>
        <scheme val="minor"/>
      </rPr>
      <t>”</t>
    </r>
    <phoneticPr fontId="3" type="noConversion"/>
  </si>
  <si>
    <t>坐骑界面——无坐骑状态，标准展示</t>
    <phoneticPr fontId="3" type="noConversion"/>
  </si>
  <si>
    <t>点击转换按钮后，显示坐骑展示界面。</t>
    <phoneticPr fontId="3" type="noConversion"/>
  </si>
  <si>
    <t>以头像展示当前选中的角色。不显示星级，只显示头像与头像框。</t>
    <phoneticPr fontId="3" type="noConversion"/>
  </si>
  <si>
    <t>展示一个通用坐骑的灰色立绘。</t>
    <phoneticPr fontId="3" type="noConversion"/>
  </si>
  <si>
    <t>坐骑界面——装备坐骑状态，坐骑展示界面。</t>
    <phoneticPr fontId="3" type="noConversion"/>
  </si>
  <si>
    <t>坐骑界面——无坐骑状态，坐骑展示界面。</t>
    <phoneticPr fontId="3" type="noConversion"/>
  </si>
  <si>
    <r>
      <t>展示切换按钮：点击后可切换展示内容，标准界面或坐骑展示界面。——</t>
    </r>
    <r>
      <rPr>
        <sz val="12"/>
        <color rgb="FFFF0000"/>
        <rFont val="宋体"/>
        <family val="3"/>
        <charset val="134"/>
        <scheme val="minor"/>
      </rPr>
      <t>每次进入坐骑分页时，默认展示标准界面。切换界面后，左右切换英雄，默认显示为切换为的界面。</t>
    </r>
    <phoneticPr fontId="3" type="noConversion"/>
  </si>
  <si>
    <t>展示当前装备坐骑的名称以及星级</t>
    <phoneticPr fontId="3" type="noConversion"/>
  </si>
  <si>
    <r>
      <t>坐骑栏：展示装备坐骑的头像，以及品阶框，</t>
    </r>
    <r>
      <rPr>
        <sz val="12"/>
        <color rgb="FFFF0000"/>
        <rFont val="宋体"/>
        <family val="3"/>
        <charset val="134"/>
        <scheme val="minor"/>
      </rPr>
      <t>不显示星级。</t>
    </r>
    <phoneticPr fontId="3" type="noConversion"/>
  </si>
  <si>
    <t>：</t>
    <phoneticPr fontId="3" type="noConversion"/>
  </si>
  <si>
    <t>坐骑介绍：展示基础属性以及特性。</t>
    <phoneticPr fontId="3" type="noConversion"/>
  </si>
  <si>
    <t>：</t>
    <phoneticPr fontId="3" type="noConversion"/>
  </si>
  <si>
    <t>技能展示：同人物技能。</t>
    <phoneticPr fontId="3" type="noConversion"/>
  </si>
  <si>
    <t>培养按钮：点击后切换到培养界面。</t>
    <phoneticPr fontId="3" type="noConversion"/>
  </si>
  <si>
    <t>A-选中可以穿戴的装备显示为“装备”</t>
    <phoneticPr fontId="3" type="noConversion"/>
  </si>
  <si>
    <r>
      <t>A-显示当前栏位可穿戴的武器——</t>
    </r>
    <r>
      <rPr>
        <sz val="12"/>
        <color rgb="FFFF0000"/>
        <rFont val="宋体"/>
        <family val="3"/>
        <charset val="134"/>
        <scheme val="minor"/>
      </rPr>
      <t>自动过滤掉无法穿戴的装备：种族限定类、英雄限定类、职业限定类。</t>
    </r>
    <phoneticPr fontId="3" type="noConversion"/>
  </si>
  <si>
    <t>【√】草案；【】正式发布；【】正在修改；【】注销</t>
    <phoneticPr fontId="3" type="noConversion"/>
  </si>
  <si>
    <t>废话</t>
    <phoneticPr fontId="3" type="noConversion"/>
  </si>
  <si>
    <t>0.1</t>
    <phoneticPr fontId="3" type="noConversion"/>
  </si>
  <si>
    <t>废话</t>
    <phoneticPr fontId="3" type="noConversion"/>
  </si>
  <si>
    <t>建立文档</t>
    <phoneticPr fontId="3" type="noConversion"/>
  </si>
  <si>
    <t>简述</t>
    <phoneticPr fontId="3" type="noConversion"/>
  </si>
  <si>
    <t>武将升级</t>
    <phoneticPr fontId="3" type="noConversion"/>
  </si>
  <si>
    <t>非绑定养成，确保卡牌养成可持续性</t>
    <phoneticPr fontId="3" type="noConversion"/>
  </si>
  <si>
    <r>
      <t>若玩家在未开启前，点击该栏位则提示“</t>
    </r>
    <r>
      <rPr>
        <sz val="11"/>
        <color rgb="FF0070C0"/>
        <rFont val="宋体"/>
        <family val="3"/>
        <charset val="134"/>
        <scheme val="minor"/>
      </rPr>
      <t>玩家到达X级后，可解锁该栏位</t>
    </r>
    <r>
      <rPr>
        <sz val="11"/>
        <color theme="1"/>
        <rFont val="宋体"/>
        <family val="2"/>
        <scheme val="minor"/>
      </rPr>
      <t>”</t>
    </r>
    <phoneticPr fontId="3" type="noConversion"/>
  </si>
  <si>
    <t>统御类</t>
    <phoneticPr fontId="3" type="noConversion"/>
  </si>
  <si>
    <t>勇武类</t>
    <phoneticPr fontId="3" type="noConversion"/>
  </si>
  <si>
    <t>智谋类</t>
    <phoneticPr fontId="3" type="noConversion"/>
  </si>
  <si>
    <t>扇子</t>
    <phoneticPr fontId="3" type="noConversion"/>
  </si>
  <si>
    <t>头盔</t>
    <phoneticPr fontId="3" type="noConversion"/>
  </si>
  <si>
    <t>纶巾</t>
    <phoneticPr fontId="3" type="noConversion"/>
  </si>
  <si>
    <t>强调，需要重点关注的内容</t>
    <phoneticPr fontId="3" type="noConversion"/>
  </si>
  <si>
    <t>增加游戏前中期玩法与目标</t>
    <phoneticPr fontId="3" type="noConversion"/>
  </si>
  <si>
    <t>分解</t>
    <phoneticPr fontId="3" type="noConversion"/>
  </si>
  <si>
    <t>装备栏位可统一配置解锁的玩家等级，当玩家到达该等级，则所有武将对应栏位开启。</t>
    <phoneticPr fontId="3" type="noConversion"/>
  </si>
  <si>
    <t>穿戴的装备可以直接取下，再给别的角色穿戴</t>
    <phoneticPr fontId="3" type="noConversion"/>
  </si>
  <si>
    <t>玩家获得对应的装备后，满足条件的角色，可直接将其穿戴在角色身上。</t>
    <phoneticPr fontId="3" type="noConversion"/>
  </si>
  <si>
    <t>装备可通过配置表格，限制穿戴英雄的职业等或者某个特定的英雄。</t>
    <phoneticPr fontId="3" type="noConversion"/>
  </si>
  <si>
    <t>每个角色有4个装备格子，分别对应4种类别的装备，可通过配置填写对应类别。</t>
    <phoneticPr fontId="3" type="noConversion"/>
  </si>
  <si>
    <t>产出释放口</t>
    <phoneticPr fontId="3" type="noConversion"/>
  </si>
  <si>
    <t>增加前中期一定的付费需求</t>
    <phoneticPr fontId="3" type="noConversion"/>
  </si>
  <si>
    <t>增加卡牌属性bd</t>
    <phoneticPr fontId="3" type="noConversion"/>
  </si>
  <si>
    <t>装备拥有N个品阶，每个品阶的装备，拥有不同的颜色、边框、特效展示。</t>
    <phoneticPr fontId="3" type="noConversion"/>
  </si>
  <si>
    <t>不同部位的装备，提升的属性不同,可以是多种属性</t>
    <phoneticPr fontId="3" type="noConversion"/>
  </si>
  <si>
    <t>不同品阶、类型的装备，增加的数值不同。可通过配置进行修改。</t>
    <phoneticPr fontId="3" type="noConversion"/>
  </si>
  <si>
    <t>武器/衣服/头盔三个部件的装备可以通过配置，组成一个套装。</t>
    <phoneticPr fontId="3" type="noConversion"/>
  </si>
  <si>
    <t>装备说明上面，标明套装属性以及当前激活的属性。</t>
    <phoneticPr fontId="3" type="noConversion"/>
  </si>
  <si>
    <t>武将身上的武器/衣服/头盔均达到一定强化等级且属于一个套装，则提升当前套装的效果</t>
    <phoneticPr fontId="3" type="noConversion"/>
  </si>
  <si>
    <t>突破不增加属性</t>
    <phoneticPr fontId="3" type="noConversion"/>
  </si>
  <si>
    <t>当有超过紫色品阶的装备被选中分解，点击分解后会弹出二次确定框，提醒玩家有高级装备正在被分解。确定后进行分解。</t>
    <phoneticPr fontId="3" type="noConversion"/>
  </si>
  <si>
    <t>若干角色碎片可合成对应武将整卡</t>
    <phoneticPr fontId="3" type="noConversion"/>
  </si>
  <si>
    <t>武将整卡可消耗</t>
    <phoneticPr fontId="3" type="noConversion"/>
  </si>
  <si>
    <t>通过配置可填写每个英雄不同等级所需要的升级经验。</t>
    <phoneticPr fontId="3" type="noConversion"/>
  </si>
  <si>
    <t>可通过给英雄喂食经验药，提升英雄等级。</t>
    <phoneticPr fontId="3" type="noConversion"/>
  </si>
  <si>
    <t>经验药可配置其品阶和不同经验药使用后获得的经验。</t>
    <phoneticPr fontId="3" type="noConversion"/>
  </si>
  <si>
    <t>英雄等级有上限，需要进阶提升上限</t>
    <phoneticPr fontId="3" type="noConversion"/>
  </si>
  <si>
    <t>每个武将都可进行升星，同时不同资质角色拥有的星级上限不同</t>
    <phoneticPr fontId="3" type="noConversion"/>
  </si>
  <si>
    <t>升星需要相同的武将来进行，提升到不同星级需要的同个武将数目不同，可通过配置填写</t>
    <phoneticPr fontId="3" type="noConversion"/>
  </si>
  <si>
    <t>英雄最低0星开始</t>
    <phoneticPr fontId="3" type="noConversion"/>
  </si>
  <si>
    <t>当升阶到顶级后，不再能进行提升，显示“已经完成”</t>
    <phoneticPr fontId="3" type="noConversion"/>
  </si>
  <si>
    <t>觉醒消耗指定若干类材料，第二次或之后觉醒额外消耗若干同资质卡（可同资质通用道具充当）</t>
    <phoneticPr fontId="3" type="noConversion"/>
  </si>
  <si>
    <t>每获取一个整卡对应武将好感+1，永久迭代值</t>
    <phoneticPr fontId="3" type="noConversion"/>
  </si>
  <si>
    <t>武将好感用于解锁对应武将的列传关卡、人物传记、语音等</t>
    <phoneticPr fontId="3" type="noConversion"/>
  </si>
  <si>
    <t>增加卡牌特性bd</t>
    <phoneticPr fontId="3" type="noConversion"/>
  </si>
  <si>
    <t>增强卡牌的循环利用</t>
    <phoneticPr fontId="3" type="noConversion"/>
  </si>
  <si>
    <t>卡牌付费资源养成转移</t>
    <phoneticPr fontId="3" type="noConversion"/>
  </si>
  <si>
    <t>已获得的战术可镶嵌于槽位中，增加或改变当前部队的战术技能</t>
    <phoneticPr fontId="3" type="noConversion"/>
  </si>
  <si>
    <t>战术有不同的品阶，可通过配置填写对应的品阶。不同的品阶有不同的表现（名字颜色、框、特效）。</t>
    <phoneticPr fontId="3" type="noConversion"/>
  </si>
  <si>
    <t>每个武将会有若干战术槽（觉醒解锁）</t>
    <phoneticPr fontId="3" type="noConversion"/>
  </si>
  <si>
    <t>战术研究</t>
    <phoneticPr fontId="3" type="noConversion"/>
  </si>
  <si>
    <t>每个战术在未激活前可以消耗指定的一些武将，提升研究进度</t>
    <phoneticPr fontId="3" type="noConversion"/>
  </si>
  <si>
    <t>消耗的武将资质不同，提升的进度值不同</t>
    <phoneticPr fontId="3" type="noConversion"/>
  </si>
  <si>
    <r>
      <t>当前执行消耗操作需要判断是否产生进度溢出，如果溢出，弹出提示：“</t>
    </r>
    <r>
      <rPr>
        <sz val="11"/>
        <color theme="9"/>
        <rFont val="宋体"/>
        <family val="3"/>
        <charset val="134"/>
        <scheme val="minor"/>
      </rPr>
      <t>？？？？</t>
    </r>
    <r>
      <rPr>
        <sz val="11"/>
        <color theme="1"/>
        <rFont val="宋体"/>
        <family val="2"/>
        <scheme val="minor"/>
      </rPr>
      <t>”</t>
    </r>
    <phoneticPr fontId="3" type="noConversion"/>
  </si>
  <si>
    <t>战术升星</t>
    <phoneticPr fontId="3" type="noConversion"/>
  </si>
  <si>
    <t>已激活升星功能的战术，可消耗当前星级当前战术对应材料进行升星</t>
    <phoneticPr fontId="3" type="noConversion"/>
  </si>
  <si>
    <r>
      <t>当前执行消耗操作需要判断是否产生进度溢出，如果溢出，弹出提示：“</t>
    </r>
    <r>
      <rPr>
        <sz val="11"/>
        <color theme="9"/>
        <rFont val="宋体"/>
        <family val="3"/>
        <charset val="134"/>
        <scheme val="minor"/>
      </rPr>
      <t>？？？？</t>
    </r>
    <r>
      <rPr>
        <sz val="11"/>
        <color theme="1"/>
        <rFont val="宋体"/>
        <family val="2"/>
        <scheme val="minor"/>
      </rPr>
      <t>”</t>
    </r>
    <phoneticPr fontId="3" type="noConversion"/>
  </si>
  <si>
    <t>研究进度满后，当前战术激活可镶嵌于武将战术槽位中，溢出的进度清除</t>
    <phoneticPr fontId="3" type="noConversion"/>
  </si>
  <si>
    <t>激活后的战术可以消耗任意武将提升升星进度</t>
    <phoneticPr fontId="3" type="noConversion"/>
  </si>
  <si>
    <t>升星进度满后，当前战术激活升星功能，同时不能继续进行升星进度补充，溢出的进度清除</t>
    <phoneticPr fontId="3" type="noConversion"/>
  </si>
  <si>
    <t>升星完成后，提升战术星级，重新激活升星进度补充功能</t>
    <phoneticPr fontId="3" type="noConversion"/>
  </si>
  <si>
    <t>战术的星级会影响当前战术的技能效果</t>
    <phoneticPr fontId="3" type="noConversion"/>
  </si>
  <si>
    <t>战术初始星级为0星</t>
    <phoneticPr fontId="3" type="noConversion"/>
  </si>
  <si>
    <t>武将羁绊</t>
    <phoneticPr fontId="3" type="noConversion"/>
  </si>
  <si>
    <t>每项羁绊会根据对应角色的列传完成情况获取进度值来提升羁绊效果</t>
    <phoneticPr fontId="3" type="noConversion"/>
  </si>
  <si>
    <t>武将合成</t>
    <phoneticPr fontId="3" type="noConversion"/>
  </si>
  <si>
    <t>武将升星</t>
    <phoneticPr fontId="3" type="noConversion"/>
  </si>
  <si>
    <t>武将进阶</t>
    <phoneticPr fontId="3" type="noConversion"/>
  </si>
  <si>
    <t>武将觉醒</t>
    <phoneticPr fontId="3" type="noConversion"/>
  </si>
  <si>
    <t>武将好感</t>
    <phoneticPr fontId="3" type="noConversion"/>
  </si>
  <si>
    <t>每个角色由若干条羁绊项，每项由若干其他角色组成</t>
    <phoneticPr fontId="3" type="noConversion"/>
  </si>
  <si>
    <t>只要获取过当前项全部对应角色整卡即激活对应属性效果</t>
    <phoneticPr fontId="3" type="noConversion"/>
  </si>
  <si>
    <t>技能效果</t>
    <phoneticPr fontId="3" type="noConversion"/>
  </si>
  <si>
    <t>迂回</t>
    <phoneticPr fontId="3" type="noConversion"/>
  </si>
  <si>
    <t>侧翼包抄</t>
    <phoneticPr fontId="3" type="noConversion"/>
  </si>
  <si>
    <t>追击</t>
    <phoneticPr fontId="3" type="noConversion"/>
  </si>
  <si>
    <t>包围</t>
    <phoneticPr fontId="3" type="noConversion"/>
  </si>
  <si>
    <t>伏击</t>
    <phoneticPr fontId="3" type="noConversion"/>
  </si>
  <si>
    <t>效果列举</t>
    <phoneticPr fontId="3" type="noConversion"/>
  </si>
  <si>
    <t>主动效果</t>
    <phoneticPr fontId="3" type="noConversion"/>
  </si>
  <si>
    <t>回收处理</t>
    <phoneticPr fontId="3" type="noConversion"/>
  </si>
  <si>
    <t>武将本身可在自身界面执行重生功能，亦可以被其他养成消耗</t>
    <phoneticPr fontId="3" type="noConversion"/>
  </si>
  <si>
    <t>上述两种情况发生时，会返还武将的对应养成消耗</t>
    <phoneticPr fontId="3" type="noConversion"/>
  </si>
  <si>
    <t>升级：将武将经验值按规则折算为经验道具</t>
    <phoneticPr fontId="3" type="noConversion"/>
  </si>
  <si>
    <t>升星：返还升星消耗的同名卡和银币</t>
    <phoneticPr fontId="3" type="noConversion"/>
  </si>
  <si>
    <t>进阶：返还消耗的基础材料，武将卡的消耗返还为相同数量的对应资质的通用道具</t>
    <phoneticPr fontId="3" type="noConversion"/>
  </si>
  <si>
    <t>觉醒：返还消耗的基础材料，武将卡的消耗返还为相同数量的对应资质的通用道具</t>
    <phoneticPr fontId="3" type="noConversion"/>
  </si>
  <si>
    <t>好感：不做处理，升星时返还的同名卡也不会增加好感值</t>
    <phoneticPr fontId="3" type="noConversion"/>
  </si>
  <si>
    <t>折算规则：沿用</t>
    <phoneticPr fontId="3" type="noConversion"/>
  </si>
  <si>
    <t>被动效果</t>
    <phoneticPr fontId="3" type="noConversion"/>
  </si>
  <si>
    <t>追加效果</t>
    <phoneticPr fontId="3" type="noConversion"/>
  </si>
  <si>
    <t>触发效果</t>
    <phoneticPr fontId="3" type="noConversion"/>
  </si>
  <si>
    <t>每个英雄可以消耗材料进行升阶，升阶分为小阶与大阶</t>
    <phoneticPr fontId="3" type="noConversion"/>
  </si>
  <si>
    <t>可以通过配置表格，填写每次升阶每个类型的角色所需的材料与材料数量</t>
    <phoneticPr fontId="3" type="noConversion"/>
  </si>
  <si>
    <t>已使用后的战术，则需要卸载才能给其他武将使用</t>
    <phoneticPr fontId="3" type="noConversion"/>
  </si>
  <si>
    <t>已获得的战术可被武将装配，增加或改变当前部队的战术技能</t>
    <phoneticPr fontId="3" type="noConversion"/>
  </si>
  <si>
    <r>
      <t>当前执行消耗操作需要判断是否产生进度溢出，如果溢出，弹出提示：“</t>
    </r>
    <r>
      <rPr>
        <sz val="11"/>
        <color theme="9"/>
        <rFont val="宋体"/>
        <family val="3"/>
        <charset val="134"/>
        <scheme val="minor"/>
      </rPr>
      <t>？？？？</t>
    </r>
    <r>
      <rPr>
        <sz val="11"/>
        <color theme="1"/>
        <rFont val="宋体"/>
        <family val="2"/>
        <scheme val="minor"/>
      </rPr>
      <t>”</t>
    </r>
    <phoneticPr fontId="3" type="noConversion"/>
  </si>
  <si>
    <t>每个武将会有战术力这个数值，用于决定最多承载的战术空间</t>
  </si>
  <si>
    <t>每个武将最多装配3个战术，战术本身亦会占据该武将一定的战术力数值，每个战术占用的战术力数值不同</t>
  </si>
  <si>
    <t>装配战术时，如果战术力不足，则弹出提示：“当前战术力不足，无法装配”</t>
    <phoneticPr fontId="3" type="noConversion"/>
  </si>
  <si>
    <t>第一次觉醒增加一定数值的战术力（0--》2），第二次觉醒再增加一定数值的战术力（2--》4）</t>
    <phoneticPr fontId="3" type="noConversion"/>
  </si>
  <si>
    <t>战术力应用于战术系统，需要提供指引开启方式</t>
    <phoneticPr fontId="3" type="noConversion"/>
  </si>
  <si>
    <r>
      <t>只能保存到满级到下一级的经验，超出部分不保留，喂食经验药时需要给以提示：“</t>
    </r>
    <r>
      <rPr>
        <sz val="11"/>
        <color theme="9"/>
        <rFont val="宋体"/>
        <family val="3"/>
        <charset val="134"/>
        <scheme val="minor"/>
      </rPr>
      <t>？？？？</t>
    </r>
    <r>
      <rPr>
        <sz val="11"/>
        <color theme="1"/>
        <rFont val="宋体"/>
        <family val="2"/>
        <scheme val="minor"/>
      </rPr>
      <t>”</t>
    </r>
    <phoneticPr fontId="3" type="noConversion"/>
  </si>
  <si>
    <t>装备合成</t>
    <phoneticPr fontId="3" type="noConversion"/>
  </si>
  <si>
    <t>增加战术系统</t>
    <phoneticPr fontId="3" type="noConversion"/>
  </si>
  <si>
    <t>消耗若干装备碎片可合成对应装备</t>
    <phoneticPr fontId="3" type="noConversion"/>
  </si>
  <si>
    <t>装备碎片和装备一起放到装备包裹中</t>
    <phoneticPr fontId="3" type="noConversion"/>
  </si>
  <si>
    <t>装备碎片有查看装备属性的跳转方式</t>
    <phoneticPr fontId="3" type="noConversion"/>
  </si>
  <si>
    <t>武将整卡放到武将包裹中，不可堆叠；武将碎片亦放到武将包裹中，可堆叠</t>
    <phoneticPr fontId="3" type="noConversion"/>
  </si>
  <si>
    <t>武将碎片满足合成数量时，会有红点提示</t>
    <phoneticPr fontId="3" type="noConversion"/>
  </si>
  <si>
    <r>
      <t>升大阶时</t>
    </r>
    <r>
      <rPr>
        <sz val="11"/>
        <rFont val="宋体"/>
        <family val="3"/>
        <charset val="134"/>
        <scheme val="minor"/>
      </rPr>
      <t>额外附带效果，要么解锁额外技能，要么提升已解锁的额外技能效果（绿色、紫色解锁技能，蓝色、橙色技能效果提升）</t>
    </r>
    <phoneticPr fontId="3" type="noConversion"/>
  </si>
  <si>
    <t>增加装备合成系统、修改武将进阶和觉醒养成</t>
    <phoneticPr fontId="3" type="noConversion"/>
  </si>
  <si>
    <t>引入slg的卡牌养成元素</t>
    <phoneticPr fontId="3" type="noConversion"/>
  </si>
  <si>
    <t>增强高级卡牌的循环利用</t>
    <phoneticPr fontId="3" type="noConversion"/>
  </si>
  <si>
    <t>额外增加产出释放口</t>
    <phoneticPr fontId="3" type="noConversion"/>
  </si>
  <si>
    <t>养成功能</t>
    <phoneticPr fontId="3" type="noConversion"/>
  </si>
  <si>
    <t>属性功能</t>
    <phoneticPr fontId="3" type="noConversion"/>
  </si>
  <si>
    <t>基本属性</t>
    <phoneticPr fontId="3" type="noConversion"/>
  </si>
  <si>
    <t>统御</t>
    <phoneticPr fontId="3" type="noConversion"/>
  </si>
  <si>
    <t>勇武</t>
    <phoneticPr fontId="3" type="noConversion"/>
  </si>
  <si>
    <t>智略</t>
    <phoneticPr fontId="3" type="noConversion"/>
  </si>
  <si>
    <t>1.战斗中武将定位，影响属性设定：是代入战斗还是给士兵加成，亦或是数值角度上的将带兵</t>
    <phoneticPr fontId="3" type="noConversion"/>
  </si>
  <si>
    <t>不同武将区分男女</t>
    <phoneticPr fontId="3" type="noConversion"/>
  </si>
  <si>
    <t>部分战中光环、养成效果对拥有指定性别标签的武将生效</t>
    <phoneticPr fontId="3" type="noConversion"/>
  </si>
  <si>
    <t>相关标签</t>
    <phoneticPr fontId="3" type="noConversion"/>
  </si>
  <si>
    <t>国家标签</t>
    <phoneticPr fontId="3" type="noConversion"/>
  </si>
  <si>
    <t>性别标签</t>
    <phoneticPr fontId="3" type="noConversion"/>
  </si>
  <si>
    <t>需要确定战中规则才能确认</t>
    <phoneticPr fontId="3" type="noConversion"/>
  </si>
  <si>
    <t>不同武将有不同的兵种标签，武将可以拥有多个兵种标签，列传关卡可以解锁更多兵种标签</t>
  </si>
  <si>
    <t>国家标签具体内容</t>
    <phoneticPr fontId="3" type="noConversion"/>
  </si>
  <si>
    <t>部分战中光环对拥有指定国家标签的武将生效</t>
    <phoneticPr fontId="3" type="noConversion"/>
  </si>
  <si>
    <t>武将只能携带拥有的兵种标签对应的士兵</t>
    <phoneticPr fontId="3" type="noConversion"/>
  </si>
  <si>
    <t>达到指定武将等级可提升觉醒次数</t>
    <phoneticPr fontId="3" type="noConversion"/>
  </si>
  <si>
    <t>消耗的同名装备可用对应的通用道具代替</t>
    <phoneticPr fontId="3" type="noConversion"/>
  </si>
  <si>
    <t>每个装备单独强化，不提供一键全部强化功能</t>
    <phoneticPr fontId="3" type="noConversion"/>
  </si>
  <si>
    <t>角色身上的三件同套装装备的强化等级均达到一定阶段值会激活强化共鸣，提升当前套装效果</t>
    <phoneticPr fontId="3" type="noConversion"/>
  </si>
  <si>
    <t>套装效果可由下述的强化共鸣提升</t>
    <phoneticPr fontId="3" type="noConversion"/>
  </si>
  <si>
    <t>附魔时，玩家可选择保留之前的属性或者替换为现在的属性，其中保留之前的属性可以是任何时候该装备的附魔记录</t>
    <phoneticPr fontId="3" type="noConversion"/>
  </si>
  <si>
    <t>附魔随机生成属性，材料品质不同，装备类别不同，生成的属性条目上限不同，属性上下限不同</t>
    <phoneticPr fontId="3" type="noConversion"/>
  </si>
  <si>
    <t>0.1</t>
    <phoneticPr fontId="3" type="noConversion"/>
  </si>
  <si>
    <t>增加装备附魔系统，优化装备分解方式</t>
    <phoneticPr fontId="3" type="noConversion"/>
  </si>
  <si>
    <t>基础版：秦国、齐国、楚国、韩国、赵国、魏国、燕国</t>
    <phoneticPr fontId="3" type="noConversion"/>
  </si>
  <si>
    <t>扩展版：西楚、汉、等等</t>
    <phoneticPr fontId="3" type="noConversion"/>
  </si>
  <si>
    <r>
      <t>不同武将有不同的国家标签，同一武将可以</t>
    </r>
    <r>
      <rPr>
        <sz val="11"/>
        <color rgb="FFFF0000"/>
        <rFont val="宋体"/>
        <family val="3"/>
        <charset val="134"/>
        <scheme val="minor"/>
      </rPr>
      <t>拥有多个国家标签</t>
    </r>
    <r>
      <rPr>
        <sz val="11"/>
        <color theme="1"/>
        <rFont val="宋体"/>
        <family val="2"/>
        <scheme val="minor"/>
      </rPr>
      <t>，列传关卡也可以解锁更多国家标签</t>
    </r>
    <phoneticPr fontId="3" type="noConversion"/>
  </si>
  <si>
    <t>兵种标签（根据战斗情况再议）</t>
    <phoneticPr fontId="3" type="noConversion"/>
  </si>
  <si>
    <t>2.养成是否过于向武将本身倾斜</t>
    <phoneticPr fontId="3" type="noConversion"/>
  </si>
  <si>
    <t>3.战术的主动ai的实现机制</t>
    <phoneticPr fontId="3" type="noConversion"/>
  </si>
  <si>
    <t>主动ai</t>
    <phoneticPr fontId="3" type="noConversion"/>
  </si>
  <si>
    <t>迂回</t>
    <phoneticPr fontId="3" type="noConversion"/>
  </si>
  <si>
    <t>比自身移动速度低的锁定目标接近自身一段距离后触发，在当次攻击行为完毕后开始后退，远离到指定距离或x秒后重新开始攻击锁定目标</t>
    <phoneticPr fontId="3" type="noConversion"/>
  </si>
  <si>
    <t>冲锋</t>
    <phoneticPr fontId="3" type="noConversion"/>
  </si>
  <si>
    <t>偷袭</t>
    <phoneticPr fontId="3" type="noConversion"/>
  </si>
  <si>
    <t>刺杀</t>
    <phoneticPr fontId="3" type="noConversion"/>
  </si>
  <si>
    <t>优先攻击锁定目标部队中的武将，该效果触发有cd，当前锁定武将消灭后效果需要重新触发才继续生效</t>
    <phoneticPr fontId="3" type="noConversion"/>
  </si>
  <si>
    <t>远程部队进入索敌范围后触发，改变锁敌目标为远程部队，该效果触发有cd，当前远程部队全部消灭后效果需要重新触发才继续生效</t>
    <phoneticPr fontId="3" type="noConversion"/>
  </si>
  <si>
    <t>锁定目标超过一定距离触发，朝向目标移动并逐渐大幅提高移动速度，撞开沿途目标，并对索敌目标造成大量伤害和击退</t>
    <phoneticPr fontId="3" type="noConversion"/>
  </si>
  <si>
    <t>闪现</t>
    <phoneticPr fontId="3" type="noConversion"/>
  </si>
  <si>
    <t>升星提升武将指定属性成长，以及指定武将拥有的技能效果</t>
    <phoneticPr fontId="3" type="noConversion"/>
  </si>
  <si>
    <t>每次升阶可获得一定的属性，增加等级上限，不同品阶获得的数值不同，可通过配置填写</t>
    <phoneticPr fontId="3" type="noConversion"/>
  </si>
  <si>
    <t>代币商店提供每周每月限购功能</t>
    <phoneticPr fontId="3" type="noConversion"/>
  </si>
  <si>
    <t>装备附魔（后期扩展）</t>
    <phoneticPr fontId="3" type="noConversion"/>
  </si>
  <si>
    <t>优化战术养成</t>
    <phoneticPr fontId="3" type="noConversion"/>
  </si>
  <si>
    <t>战术强化</t>
    <phoneticPr fontId="3" type="noConversion"/>
  </si>
  <si>
    <t>进度满后，当前战术提升一个强化等级，同时相应提高战术数值效果</t>
    <phoneticPr fontId="3" type="noConversion"/>
  </si>
  <si>
    <r>
      <t>强化等级有上限，强化时如果溢出，弹出提示：“</t>
    </r>
    <r>
      <rPr>
        <sz val="11"/>
        <color theme="9"/>
        <rFont val="宋体"/>
        <family val="3"/>
        <charset val="134"/>
        <scheme val="minor"/>
      </rPr>
      <t>？？？？</t>
    </r>
    <r>
      <rPr>
        <sz val="11"/>
        <color theme="1"/>
        <rFont val="宋体"/>
        <family val="2"/>
        <scheme val="minor"/>
      </rPr>
      <t>”</t>
    </r>
    <phoneticPr fontId="3" type="noConversion"/>
  </si>
  <si>
    <r>
      <t>激活后的战术可以消耗任意</t>
    </r>
    <r>
      <rPr>
        <sz val="11"/>
        <color rgb="FFFF0000"/>
        <rFont val="宋体"/>
        <family val="3"/>
        <charset val="134"/>
        <scheme val="minor"/>
      </rPr>
      <t>同资质或低资质武将</t>
    </r>
    <r>
      <rPr>
        <sz val="11"/>
        <color theme="1"/>
        <rFont val="宋体"/>
        <family val="2"/>
        <scheme val="minor"/>
      </rPr>
      <t>提升强化经验进度</t>
    </r>
    <phoneticPr fontId="3" type="noConversion"/>
  </si>
  <si>
    <t>战术获取</t>
    <phoneticPr fontId="3" type="noConversion"/>
  </si>
  <si>
    <t>战术星级提升可解锁更高的强化等级上限</t>
    <phoneticPr fontId="3" type="noConversion"/>
  </si>
  <si>
    <t>资质越高的战术，默认初始星级会越高，同时相应的初始等级上限也越高</t>
    <phoneticPr fontId="3" type="noConversion"/>
  </si>
  <si>
    <t>采用获取指定道具激活对应战术图鉴的方式</t>
    <phoneticPr fontId="3" type="noConversion"/>
  </si>
  <si>
    <t>已激活过的战术再次获得对应道具时，可以增加一个升星进度值</t>
    <phoneticPr fontId="3" type="noConversion"/>
  </si>
  <si>
    <t>已激活的战术，再次获取对应道具则转换为当前战术的升星进度</t>
    <phoneticPr fontId="3" type="noConversion"/>
  </si>
  <si>
    <t>战术有最高星级，达到最高星级后，再次获取的同名对应道具会自动转换为一种货币值，该货币可在对应商店购买相应道具</t>
    <phoneticPr fontId="3" type="noConversion"/>
  </si>
  <si>
    <t>进度值达到一定的程度可自动提升战术星级，不同资质的战术当前星级不同升下一星需要的进度亦不同</t>
    <phoneticPr fontId="3" type="noConversion"/>
  </si>
  <si>
    <t>已养成过的武将，需要执行重生操作后才能用于强化；武将进阶觉醒等对应的通用道具不能用于强化</t>
    <phoneticPr fontId="3" type="noConversion"/>
  </si>
  <si>
    <t>装备类别分为：武器、头盔、衣服、兵符</t>
  </si>
  <si>
    <t>根据英雄不同，可通过配置英雄种类，以及该种类英雄可佩带的装备，实现对应的英雄穿戴对应的装备。（兵符通用，武器、头盔、衣服栏根据英雄不同可配置穿戴的装备类型）</t>
  </si>
  <si>
    <t>兵符类装备除了基础属性外还附带额外的特殊效果</t>
  </si>
  <si>
    <t>兵符类装备达到一定强化等级阶段直接提升额外的特殊效果</t>
  </si>
  <si>
    <t>消耗材料和银币可对指定装备进行附魔，不同装备需求附魔材料不同（同一套装为一种附魔，兵符单独分为一种附魔）</t>
  </si>
  <si>
    <t>战术装配有不同的限制条件，如只能骑兵类统御型将领装配</t>
    <phoneticPr fontId="3" type="noConversion"/>
  </si>
  <si>
    <t>当前星阶段消耗</t>
    <phoneticPr fontId="3" type="noConversion"/>
  </si>
  <si>
    <t>累积消耗</t>
    <phoneticPr fontId="3" type="noConversion"/>
  </si>
  <si>
    <t>品质</t>
    <phoneticPr fontId="3" type="noConversion"/>
  </si>
  <si>
    <t>绿</t>
    <phoneticPr fontId="3" type="noConversion"/>
  </si>
  <si>
    <t>蓝</t>
    <phoneticPr fontId="3" type="noConversion"/>
  </si>
  <si>
    <t>紫</t>
    <phoneticPr fontId="3" type="noConversion"/>
  </si>
  <si>
    <t>橙</t>
    <phoneticPr fontId="3" type="noConversion"/>
  </si>
  <si>
    <t>星级上限</t>
    <phoneticPr fontId="3" type="noConversion"/>
  </si>
  <si>
    <t>红</t>
    <phoneticPr fontId="3" type="noConversion"/>
  </si>
  <si>
    <t>对应消耗数量</t>
    <phoneticPr fontId="3" type="noConversion"/>
  </si>
  <si>
    <t>星级</t>
    <phoneticPr fontId="3" type="noConversion"/>
  </si>
  <si>
    <t>当前阶段消耗</t>
    <phoneticPr fontId="3" type="noConversion"/>
  </si>
  <si>
    <t>阶位</t>
    <phoneticPr fontId="3" type="noConversion"/>
  </si>
  <si>
    <t>大阶1</t>
    <phoneticPr fontId="3" type="noConversion"/>
  </si>
  <si>
    <t>大阶2</t>
  </si>
  <si>
    <t>大阶3</t>
  </si>
  <si>
    <t>大阶4</t>
  </si>
  <si>
    <t>大阶5</t>
  </si>
  <si>
    <t>升阶消耗卡牌数</t>
    <phoneticPr fontId="3" type="noConversion"/>
  </si>
  <si>
    <t>升星消耗卡牌数</t>
    <phoneticPr fontId="3" type="noConversion"/>
  </si>
  <si>
    <t>升星</t>
    <phoneticPr fontId="3" type="noConversion"/>
  </si>
  <si>
    <t>升阶</t>
    <phoneticPr fontId="3" type="noConversion"/>
  </si>
  <si>
    <t>觉醒</t>
    <phoneticPr fontId="3" type="noConversion"/>
  </si>
  <si>
    <t>升星信息</t>
    <phoneticPr fontId="3" type="noConversion"/>
  </si>
  <si>
    <t>次数</t>
    <phoneticPr fontId="3" type="noConversion"/>
  </si>
  <si>
    <t>出现概率</t>
    <phoneticPr fontId="3" type="noConversion"/>
  </si>
  <si>
    <t>出现种类</t>
    <phoneticPr fontId="3" type="noConversion"/>
  </si>
  <si>
    <t>每次抽取消耗</t>
    <phoneticPr fontId="3" type="noConversion"/>
  </si>
  <si>
    <t>消耗</t>
    <phoneticPr fontId="3" type="noConversion"/>
  </si>
  <si>
    <t>经验价值</t>
    <phoneticPr fontId="3" type="noConversion"/>
  </si>
  <si>
    <t>实际指定价值</t>
    <phoneticPr fontId="3" type="noConversion"/>
  </si>
  <si>
    <t>指定价值</t>
    <phoneticPr fontId="3" type="noConversion"/>
  </si>
  <si>
    <t>4.武将迭代问题，去掉战术研究一环后武将迭代有点粗暴</t>
    <phoneticPr fontId="3" type="noConversion"/>
  </si>
  <si>
    <t>5.运营模式问题，此方案偏向于投放抽奖道具而不是直接的卡牌</t>
    <phoneticPr fontId="3" type="noConversion"/>
  </si>
  <si>
    <t>兵符</t>
    <phoneticPr fontId="3" type="noConversion"/>
  </si>
  <si>
    <t>通用</t>
    <phoneticPr fontId="3" type="noConversion"/>
  </si>
  <si>
    <t>总计</t>
    <phoneticPr fontId="3" type="noConversion"/>
  </si>
  <si>
    <t>相较于三国志2017，不可分解，品质维度减少，减少消耗上限，增加红色将领的价值,且在不影响生命周期下提前放出</t>
    <phoneticPr fontId="3" type="noConversion"/>
  </si>
  <si>
    <t>90天预估</t>
    <phoneticPr fontId="3" type="noConversion"/>
  </si>
  <si>
    <t>非r</t>
    <phoneticPr fontId="3" type="noConversion"/>
  </si>
  <si>
    <t>小r</t>
    <phoneticPr fontId="3" type="noConversion"/>
  </si>
  <si>
    <t>中r</t>
    <phoneticPr fontId="3" type="noConversion"/>
  </si>
  <si>
    <t>大r</t>
    <phoneticPr fontId="3" type="noConversion"/>
  </si>
  <si>
    <t>超r</t>
    <phoneticPr fontId="3" type="noConversion"/>
  </si>
  <si>
    <t>红将养成预估</t>
    <phoneticPr fontId="3" type="noConversion"/>
  </si>
  <si>
    <t>橙将养成预估</t>
    <phoneticPr fontId="3" type="noConversion"/>
  </si>
  <si>
    <t>紫将养成预估</t>
    <phoneticPr fontId="3" type="noConversion"/>
  </si>
  <si>
    <t>获取卡牌总消耗钻石</t>
    <phoneticPr fontId="3" type="noConversion"/>
  </si>
  <si>
    <t>抽卡消耗钻石</t>
    <phoneticPr fontId="3" type="noConversion"/>
  </si>
  <si>
    <t>升阶消耗卡牌数</t>
    <phoneticPr fontId="3" type="noConversion"/>
  </si>
  <si>
    <t>觉醒消耗卡牌数</t>
    <phoneticPr fontId="3" type="noConversion"/>
  </si>
  <si>
    <t>30天预估</t>
    <phoneticPr fontId="3" type="noConversion"/>
  </si>
  <si>
    <t>武将相关</t>
    <phoneticPr fontId="3" type="noConversion"/>
  </si>
  <si>
    <t>战术相关</t>
    <phoneticPr fontId="3" type="noConversion"/>
  </si>
  <si>
    <t>升星消耗战术数</t>
    <phoneticPr fontId="3" type="noConversion"/>
  </si>
  <si>
    <t>价值空间</t>
    <phoneticPr fontId="3" type="noConversion"/>
  </si>
  <si>
    <t>对应等级上限</t>
    <phoneticPr fontId="3" type="noConversion"/>
  </si>
  <si>
    <t>强化价值</t>
    <phoneticPr fontId="3" type="noConversion"/>
  </si>
  <si>
    <t>获取战术总消耗钻石</t>
    <phoneticPr fontId="3" type="noConversion"/>
  </si>
  <si>
    <t>不开放橙色品质及以下的互相兑换途径</t>
    <phoneticPr fontId="3" type="noConversion"/>
  </si>
  <si>
    <t>种类分布趋势</t>
    <phoneticPr fontId="3" type="noConversion"/>
  </si>
  <si>
    <t>强化只能用武将卡不能用其他替代道具</t>
    <phoneticPr fontId="3" type="noConversion"/>
  </si>
  <si>
    <t>初始星级</t>
    <phoneticPr fontId="3" type="noConversion"/>
  </si>
  <si>
    <t>对应初始数量</t>
    <phoneticPr fontId="3" type="noConversion"/>
  </si>
  <si>
    <t>预估完成天数</t>
    <phoneticPr fontId="3" type="noConversion"/>
  </si>
  <si>
    <t>14天预估</t>
    <phoneticPr fontId="3" type="noConversion"/>
  </si>
  <si>
    <t>7天预估</t>
    <phoneticPr fontId="3" type="noConversion"/>
  </si>
  <si>
    <t>溢出产生的货币，大都只能兑换随机未满战术（功能支撑）</t>
    <phoneticPr fontId="3" type="noConversion"/>
  </si>
  <si>
    <t>升大阶时，不再消耗材料，而是消耗任意比自身资质低一级的武将卡（可用对应资质的通用道具代替，最低资质的卡无法进阶）增加进度值，满进度就可以直接进阶，每个大阶进度值不同</t>
    <phoneticPr fontId="3" type="noConversion"/>
  </si>
  <si>
    <t>装备相关</t>
    <phoneticPr fontId="3" type="noConversion"/>
  </si>
  <si>
    <t>装备升星</t>
    <phoneticPr fontId="3" type="noConversion"/>
  </si>
  <si>
    <t>装备满级时，同名装备+材料+银币可突破，提升装备升星上限</t>
    <phoneticPr fontId="3" type="noConversion"/>
  </si>
  <si>
    <t>不同品质的初始星级不同，星级上限不同，同时初始强化等级上限亦不同</t>
    <phoneticPr fontId="3" type="noConversion"/>
  </si>
  <si>
    <t>装备按部件随机，不全随机</t>
    <phoneticPr fontId="3" type="noConversion"/>
  </si>
  <si>
    <t>套装部件和兵符养成消耗模式相同</t>
    <phoneticPr fontId="3" type="noConversion"/>
  </si>
  <si>
    <t>套装部件和兵符投放途径不同，珍稀度不同</t>
    <phoneticPr fontId="3" type="noConversion"/>
  </si>
  <si>
    <t>抽取概率不随着时间改变，并可以作为直接具体品质的掉落分布参考</t>
    <phoneticPr fontId="3" type="noConversion"/>
  </si>
  <si>
    <t>考虑作为每日行为活动引导的奖励</t>
    <phoneticPr fontId="3" type="noConversion"/>
  </si>
  <si>
    <t>强化等级有上限，突破增加上限，满级后不能强化，不同品质的装备强化等级上限不同</t>
    <phoneticPr fontId="3" type="noConversion"/>
  </si>
  <si>
    <t>消耗银币和道具提升强化经验进度，进度满后装备提升一个强化等级，不同品质的装备强化进度不同，不同强化等级的强化进度亦不同</t>
    <phoneticPr fontId="3" type="noConversion"/>
  </si>
  <si>
    <t>将不需要的装备，通过作坊，分解为代币类道具，以及附带产出额外的装备强化经验道具</t>
    <phoneticPr fontId="3" type="noConversion"/>
  </si>
  <si>
    <t>不同品阶的装备，可分解出不同种类不同数量的代币和强化经验道具</t>
    <phoneticPr fontId="3" type="noConversion"/>
  </si>
  <si>
    <r>
      <t>分解时，会返还全部养成消耗，突破的同名装备消耗会直接折算为代币；</t>
    </r>
    <r>
      <rPr>
        <strike/>
        <sz val="11"/>
        <color theme="1"/>
        <rFont val="宋体"/>
        <family val="3"/>
        <charset val="134"/>
        <scheme val="minor"/>
      </rPr>
      <t>已附魔的装备分解后，附魔消耗不会返还</t>
    </r>
    <phoneticPr fontId="3" type="noConversion"/>
  </si>
  <si>
    <t xml:space="preserve"> </t>
    <phoneticPr fontId="3" type="noConversion"/>
  </si>
  <si>
    <t>武将初始技能可以是被动技能也可以是主动技能！！也可以是组合技能！！</t>
    <phoneticPr fontId="3" type="noConversion"/>
  </si>
  <si>
    <t>（改为突破，消耗低一资质的卡或道具）</t>
    <phoneticPr fontId="3" type="noConversion"/>
  </si>
  <si>
    <t>蓝</t>
    <phoneticPr fontId="3" type="noConversion"/>
  </si>
  <si>
    <t>绿</t>
    <phoneticPr fontId="3" type="noConversion"/>
  </si>
  <si>
    <t>紫</t>
    <phoneticPr fontId="3" type="noConversion"/>
  </si>
  <si>
    <t>橙</t>
    <phoneticPr fontId="3" type="noConversion"/>
  </si>
  <si>
    <t>红</t>
    <phoneticPr fontId="3" type="noConversion"/>
  </si>
  <si>
    <t>初始等级</t>
    <phoneticPr fontId="3" type="noConversion"/>
  </si>
  <si>
    <t>最高等级</t>
    <phoneticPr fontId="3" type="noConversion"/>
  </si>
  <si>
    <t>可升次数</t>
    <phoneticPr fontId="3" type="noConversion"/>
  </si>
  <si>
    <t>品质</t>
    <phoneticPr fontId="3" type="noConversion"/>
  </si>
  <si>
    <t>不同品质掉落率不同，且随着时间改变</t>
    <phoneticPr fontId="3" type="noConversion"/>
  </si>
  <si>
    <t>阶梯型付费模式</t>
    <phoneticPr fontId="3" type="noConversion"/>
  </si>
  <si>
    <t>战术的差异在横向选择面上，纵向差异不宜过大</t>
    <phoneticPr fontId="3" type="noConversion"/>
  </si>
  <si>
    <t>装备可以差异化较大，反正是淘汰机制</t>
    <phoneticPr fontId="3" type="noConversion"/>
  </si>
  <si>
    <t>剿匪获得的高级装备以宝箱的形式给(宝箱只会几率出高级），低级装备则直接掉落，体验要好点</t>
    <phoneticPr fontId="3" type="noConversion"/>
  </si>
  <si>
    <t>红色武将的种类数至少为6*1.5=9</t>
  </si>
  <si>
    <t>通过控制每次活动的阶梯性价比来限制不同付费层的获取</t>
  </si>
  <si>
    <t>红色武将以活动抽指定碎片的方式滚动</t>
    <phoneticPr fontId="3" type="noConversion"/>
  </si>
  <si>
    <t>普通抽不会出红，红卡在活动里出，代替部分橙卡库用碎片合成的方式</t>
    <phoneticPr fontId="3" type="noConversion"/>
  </si>
  <si>
    <t>绿</t>
  </si>
  <si>
    <t>蓝</t>
  </si>
  <si>
    <t>紫</t>
  </si>
  <si>
    <t>橙</t>
  </si>
  <si>
    <t>红</t>
  </si>
  <si>
    <t>累积消耗同名卡</t>
    <phoneticPr fontId="3" type="noConversion"/>
  </si>
  <si>
    <t>阶段消耗同名卡</t>
    <phoneticPr fontId="3" type="noConversion"/>
  </si>
  <si>
    <t>红获取1星同名数量</t>
    <phoneticPr fontId="3" type="noConversion"/>
  </si>
  <si>
    <t>橙获取1星同名数量</t>
    <phoneticPr fontId="3" type="noConversion"/>
  </si>
  <si>
    <t>紫获取1星同名数量</t>
    <phoneticPr fontId="3" type="noConversion"/>
  </si>
  <si>
    <t>蓝获取1星同名数量</t>
    <phoneticPr fontId="3" type="noConversion"/>
  </si>
  <si>
    <t>绿获取1星同名数量</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</si>
</sst>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33">
    <font>
      <sz val="11"/>
      <color theme="1"/>
      <name val="宋体"/>
      <family val="2"/>
      <scheme val="minor"/>
    </font>
    <font>
      <sz val="11"/>
      <color theme="1"/>
      <name val="宋体"/>
      <family val="3"/>
      <charset val="134"/>
      <scheme val="minor"/>
    </font>
    <font>
      <b/>
      <sz val="9"/>
      <name val="宋体"/>
      <family val="3"/>
      <charset val="134"/>
      <scheme val="minor"/>
    </font>
    <font>
      <sz val="9"/>
      <name val="宋体"/>
      <family val="3"/>
      <charset val="134"/>
      <scheme val="minor"/>
    </font>
    <font>
      <b/>
      <sz val="9"/>
      <color theme="0"/>
      <name val="宋体"/>
      <family val="3"/>
      <charset val="134"/>
      <scheme val="minor"/>
    </font>
    <font>
      <sz val="9"/>
      <color theme="1"/>
      <name val="宋体"/>
      <family val="3"/>
      <charset val="134"/>
      <scheme val="minor"/>
    </font>
    <font>
      <b/>
      <sz val="11"/>
      <color theme="1"/>
      <name val="宋体"/>
      <family val="3"/>
      <charset val="134"/>
      <scheme val="minor"/>
    </font>
    <font>
      <sz val="11"/>
      <color rgb="FFFF0000"/>
      <name val="宋体"/>
      <family val="3"/>
      <charset val="134"/>
      <scheme val="minor"/>
    </font>
    <font>
      <sz val="11"/>
      <color theme="1"/>
      <name val="微软雅黑"/>
      <family val="2"/>
      <charset val="134"/>
    </font>
    <font>
      <sz val="11"/>
      <color indexed="8"/>
      <name val="微软雅黑"/>
      <family val="2"/>
      <charset val="134"/>
    </font>
    <font>
      <sz val="11"/>
      <color rgb="FFFF0000"/>
      <name val="微软雅黑"/>
      <family val="2"/>
      <charset val="134"/>
    </font>
    <font>
      <sz val="11"/>
      <color rgb="FF00B0F0"/>
      <name val="微软雅黑"/>
      <family val="2"/>
      <charset val="134"/>
    </font>
    <font>
      <strike/>
      <sz val="11"/>
      <color indexed="8"/>
      <name val="微软雅黑"/>
      <family val="2"/>
      <charset val="134"/>
    </font>
    <font>
      <sz val="11"/>
      <color rgb="FF0070C0"/>
      <name val="宋体"/>
      <family val="3"/>
      <charset val="134"/>
      <scheme val="minor"/>
    </font>
    <font>
      <sz val="11"/>
      <color rgb="FF0070C0"/>
      <name val="宋体"/>
      <family val="2"/>
      <scheme val="minor"/>
    </font>
    <font>
      <b/>
      <sz val="12"/>
      <color theme="1"/>
      <name val="宋体"/>
      <family val="3"/>
      <charset val="134"/>
      <scheme val="minor"/>
    </font>
    <font>
      <sz val="12"/>
      <color theme="1"/>
      <name val="宋体"/>
      <family val="3"/>
      <charset val="134"/>
      <scheme val="minor"/>
    </font>
    <font>
      <strike/>
      <sz val="12"/>
      <color theme="1"/>
      <name val="宋体"/>
      <family val="3"/>
      <charset val="134"/>
      <scheme val="minor"/>
    </font>
    <font>
      <sz val="12"/>
      <color rgb="FF0070C0"/>
      <name val="宋体"/>
      <family val="3"/>
      <charset val="134"/>
      <scheme val="minor"/>
    </font>
    <font>
      <sz val="12"/>
      <color rgb="FFFF0000"/>
      <name val="宋体"/>
      <family val="3"/>
      <charset val="134"/>
      <scheme val="minor"/>
    </font>
    <font>
      <b/>
      <sz val="20"/>
      <color theme="1"/>
      <name val="宋体"/>
      <family val="3"/>
      <charset val="134"/>
      <scheme val="minor"/>
    </font>
    <font>
      <sz val="12"/>
      <color rgb="FF00B0F0"/>
      <name val="宋体"/>
      <family val="3"/>
      <charset val="134"/>
      <scheme val="minor"/>
    </font>
    <font>
      <sz val="11"/>
      <color theme="9"/>
      <name val="宋体"/>
      <family val="3"/>
      <charset val="134"/>
      <scheme val="minor"/>
    </font>
    <font>
      <sz val="11"/>
      <name val="宋体"/>
      <family val="2"/>
      <scheme val="minor"/>
    </font>
    <font>
      <sz val="11"/>
      <name val="宋体"/>
      <family val="3"/>
      <charset val="134"/>
      <scheme val="minor"/>
    </font>
    <font>
      <sz val="11"/>
      <color rgb="FFFF0000"/>
      <name val="宋体"/>
      <family val="2"/>
      <scheme val="minor"/>
    </font>
    <font>
      <strike/>
      <sz val="11"/>
      <color theme="1"/>
      <name val="宋体"/>
      <family val="2"/>
      <scheme val="minor"/>
    </font>
    <font>
      <b/>
      <strike/>
      <sz val="11"/>
      <color theme="1"/>
      <name val="宋体"/>
      <family val="2"/>
      <scheme val="minor"/>
    </font>
    <font>
      <strike/>
      <sz val="11"/>
      <color theme="1"/>
      <name val="宋体"/>
      <family val="3"/>
      <charset val="134"/>
      <scheme val="minor"/>
    </font>
    <font>
      <sz val="9"/>
      <color indexed="81"/>
      <name val="宋体"/>
      <family val="3"/>
      <charset val="134"/>
    </font>
    <font>
      <b/>
      <sz val="9"/>
      <color indexed="81"/>
      <name val="宋体"/>
      <family val="3"/>
      <charset val="134"/>
    </font>
    <font>
      <sz val="9"/>
      <color rgb="FFFF0000"/>
      <name val="宋体"/>
      <family val="3"/>
      <charset val="134"/>
      <scheme val="minor"/>
    </font>
    <font>
      <sz val="9"/>
      <color theme="0" tint="-0.499984740745262"/>
      <name val="宋体"/>
      <family val="3"/>
      <charset val="134"/>
      <scheme val="minor"/>
    </font>
  </fonts>
  <fills count="9">
    <fill>
      <patternFill patternType="none"/>
    </fill>
    <fill>
      <patternFill patternType="gray125"/>
    </fill>
    <fill>
      <patternFill patternType="solid">
        <fgColor theme="4" tint="0.59999389629810485"/>
        <bgColor indexed="64"/>
      </patternFill>
    </fill>
    <fill>
      <patternFill patternType="solid">
        <fgColor rgb="FF92D050"/>
        <bgColor indexed="64"/>
      </patternFill>
    </fill>
    <fill>
      <patternFill patternType="solid">
        <fgColor rgb="FFFFFF00"/>
        <bgColor indexed="64"/>
      </patternFill>
    </fill>
    <fill>
      <patternFill patternType="solid">
        <fgColor theme="0"/>
        <bgColor indexed="64"/>
      </patternFill>
    </fill>
    <fill>
      <patternFill patternType="solid">
        <fgColor theme="0" tint="-0.34998626667073579"/>
        <bgColor indexed="64"/>
      </patternFill>
    </fill>
    <fill>
      <patternFill patternType="solid">
        <fgColor theme="4" tint="0.79998168889431442"/>
        <bgColor indexed="64"/>
      </patternFill>
    </fill>
    <fill>
      <patternFill patternType="solid">
        <fgColor theme="1"/>
        <bgColor indexed="64"/>
      </patternFill>
    </fill>
  </fills>
  <borders count="9">
    <border>
      <left/>
      <right/>
      <top/>
      <bottom/>
      <diagonal/>
    </border>
    <border>
      <left/>
      <right/>
      <top/>
      <bottom style="thin">
        <color auto="1"/>
      </bottom>
      <diagonal/>
    </border>
    <border>
      <left style="thin">
        <color auto="1"/>
      </left>
      <right style="thin">
        <color auto="1"/>
      </right>
      <top style="thin">
        <color auto="1"/>
      </top>
      <bottom style="thin">
        <color auto="1"/>
      </bottom>
      <diagonal/>
    </border>
    <border>
      <left style="thin">
        <color indexed="9"/>
      </left>
      <right style="thin">
        <color indexed="9"/>
      </right>
      <top style="thin">
        <color indexed="9"/>
      </top>
      <bottom style="thin">
        <color indexed="9"/>
      </bottom>
      <diagonal/>
    </border>
    <border>
      <left/>
      <right style="thin">
        <color indexed="9"/>
      </right>
      <top/>
      <bottom/>
      <diagonal/>
    </border>
    <border>
      <left style="thin">
        <color indexed="9"/>
      </left>
      <right/>
      <top/>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s>
  <cellStyleXfs count="2">
    <xf numFmtId="0" fontId="0" fillId="0" borderId="0"/>
    <xf numFmtId="0" fontId="1" fillId="0" borderId="0"/>
  </cellStyleXfs>
  <cellXfs count="97">
    <xf numFmtId="0" fontId="0" fillId="0" borderId="0" xfId="0"/>
    <xf numFmtId="0" fontId="5" fillId="0" borderId="2" xfId="1" applyFont="1" applyBorder="1"/>
    <xf numFmtId="0" fontId="0" fillId="0" borderId="0" xfId="0" applyAlignment="1">
      <alignment wrapText="1"/>
    </xf>
    <xf numFmtId="0" fontId="0" fillId="0" borderId="0" xfId="0" applyAlignment="1">
      <alignment vertical="center" wrapText="1"/>
    </xf>
    <xf numFmtId="0" fontId="1" fillId="0" borderId="0" xfId="0" applyFont="1" applyAlignment="1">
      <alignment vertical="center" wrapText="1"/>
    </xf>
    <xf numFmtId="0" fontId="6" fillId="0" borderId="0" xfId="0" applyFont="1" applyAlignment="1">
      <alignment vertical="center" wrapText="1"/>
    </xf>
    <xf numFmtId="0" fontId="8" fillId="0" borderId="0" xfId="0" applyFont="1" applyFill="1"/>
    <xf numFmtId="0" fontId="9" fillId="0" borderId="3" xfId="0" applyFont="1" applyBorder="1" applyAlignment="1">
      <alignment vertical="center"/>
    </xf>
    <xf numFmtId="0" fontId="8" fillId="5" borderId="0" xfId="0" applyFont="1" applyFill="1"/>
    <xf numFmtId="0" fontId="0" fillId="7" borderId="0" xfId="0" applyFill="1" applyBorder="1"/>
    <xf numFmtId="0" fontId="0" fillId="0" borderId="0" xfId="0" applyFill="1" applyBorder="1"/>
    <xf numFmtId="0" fontId="0" fillId="0" borderId="0" xfId="0" applyFill="1" applyBorder="1" applyAlignment="1">
      <alignment wrapText="1"/>
    </xf>
    <xf numFmtId="0" fontId="0" fillId="4" borderId="2" xfId="0" applyFill="1" applyBorder="1"/>
    <xf numFmtId="0" fontId="6" fillId="0" borderId="0" xfId="0" applyFont="1" applyFill="1" applyBorder="1"/>
    <xf numFmtId="0" fontId="6" fillId="7" borderId="0" xfId="0" applyFont="1" applyFill="1" applyBorder="1"/>
    <xf numFmtId="0" fontId="14" fillId="0" borderId="0" xfId="0" applyFont="1" applyFill="1" applyBorder="1"/>
    <xf numFmtId="0" fontId="1" fillId="0" borderId="0" xfId="0" applyFont="1" applyFill="1" applyBorder="1"/>
    <xf numFmtId="0" fontId="6" fillId="7" borderId="0" xfId="0" applyFont="1" applyFill="1" applyBorder="1" applyAlignment="1">
      <alignment vertical="center"/>
    </xf>
    <xf numFmtId="0" fontId="0" fillId="7" borderId="0" xfId="0" applyFill="1" applyBorder="1" applyAlignment="1">
      <alignment vertical="center"/>
    </xf>
    <xf numFmtId="0" fontId="15" fillId="7" borderId="0" xfId="0" applyFont="1" applyFill="1" applyBorder="1" applyAlignment="1">
      <alignment vertical="top"/>
    </xf>
    <xf numFmtId="0" fontId="16" fillId="7" borderId="0" xfId="0" applyFont="1" applyFill="1" applyBorder="1" applyAlignment="1">
      <alignment vertical="top"/>
    </xf>
    <xf numFmtId="0" fontId="16" fillId="7" borderId="0" xfId="0" applyFont="1" applyFill="1" applyBorder="1" applyAlignment="1">
      <alignment vertical="top" wrapText="1"/>
    </xf>
    <xf numFmtId="0" fontId="16" fillId="0" borderId="0" xfId="0" applyFont="1" applyAlignment="1">
      <alignment vertical="top"/>
    </xf>
    <xf numFmtId="0" fontId="16" fillId="0" borderId="0" xfId="0" applyFont="1" applyAlignment="1">
      <alignment vertical="top" wrapText="1"/>
    </xf>
    <xf numFmtId="0" fontId="17" fillId="0" borderId="0" xfId="0" applyFont="1" applyAlignment="1">
      <alignment vertical="top"/>
    </xf>
    <xf numFmtId="0" fontId="15" fillId="0" borderId="0" xfId="0" applyFont="1" applyAlignment="1">
      <alignment vertical="top"/>
    </xf>
    <xf numFmtId="0" fontId="19" fillId="0" borderId="0" xfId="0" applyFont="1" applyAlignment="1">
      <alignment vertical="top"/>
    </xf>
    <xf numFmtId="0" fontId="19" fillId="0" borderId="0" xfId="0" applyFont="1" applyAlignment="1">
      <alignment vertical="top" wrapText="1"/>
    </xf>
    <xf numFmtId="0" fontId="20" fillId="0" borderId="0" xfId="0" applyFont="1" applyAlignment="1">
      <alignment vertical="top"/>
    </xf>
    <xf numFmtId="0" fontId="20" fillId="0" borderId="0" xfId="0" applyFont="1" applyAlignment="1">
      <alignment vertical="top" wrapText="1"/>
    </xf>
    <xf numFmtId="0" fontId="0" fillId="0" borderId="0" xfId="0" applyFont="1" applyFill="1" applyBorder="1"/>
    <xf numFmtId="0" fontId="5" fillId="0" borderId="2" xfId="1" applyFont="1" applyBorder="1" applyAlignment="1">
      <alignment horizontal="center" vertical="center"/>
    </xf>
    <xf numFmtId="49" fontId="5" fillId="0" borderId="2" xfId="1" applyNumberFormat="1" applyFont="1" applyBorder="1" applyAlignment="1">
      <alignment horizontal="center" vertical="center"/>
    </xf>
    <xf numFmtId="0" fontId="5" fillId="0" borderId="2" xfId="1" applyFont="1" applyBorder="1" applyAlignment="1">
      <alignment horizontal="center"/>
    </xf>
    <xf numFmtId="14" fontId="5" fillId="0" borderId="2" xfId="1" applyNumberFormat="1" applyFont="1" applyFill="1" applyBorder="1" applyAlignment="1">
      <alignment horizontal="center" vertical="center"/>
    </xf>
    <xf numFmtId="0" fontId="5" fillId="0" borderId="2" xfId="1" applyFont="1" applyFill="1" applyBorder="1" applyAlignment="1">
      <alignment horizontal="center" vertical="center"/>
    </xf>
    <xf numFmtId="0" fontId="0" fillId="4" borderId="2" xfId="0" applyFill="1" applyBorder="1" applyAlignment="1">
      <alignment horizontal="center"/>
    </xf>
    <xf numFmtId="0" fontId="0" fillId="4" borderId="2" xfId="0" applyFill="1" applyBorder="1" applyAlignment="1">
      <alignment horizontal="center" vertical="center"/>
    </xf>
    <xf numFmtId="0" fontId="5" fillId="0" borderId="2" xfId="1" applyFont="1" applyBorder="1" applyAlignment="1">
      <alignment horizontal="center" vertical="center"/>
    </xf>
    <xf numFmtId="49" fontId="5" fillId="0" borderId="2" xfId="1" applyNumberFormat="1" applyFont="1" applyBorder="1" applyAlignment="1">
      <alignment horizontal="center" vertical="center"/>
    </xf>
    <xf numFmtId="0" fontId="23" fillId="0" borderId="0" xfId="0" applyFont="1"/>
    <xf numFmtId="0" fontId="25" fillId="0" borderId="0" xfId="0" applyFont="1" applyFill="1" applyBorder="1"/>
    <xf numFmtId="0" fontId="0" fillId="4" borderId="0" xfId="0" applyFill="1"/>
    <xf numFmtId="0" fontId="5" fillId="0" borderId="2" xfId="1" applyFont="1" applyBorder="1" applyAlignment="1">
      <alignment horizontal="center" vertical="center"/>
    </xf>
    <xf numFmtId="0" fontId="0" fillId="0" borderId="0" xfId="0" applyFill="1" applyAlignment="1">
      <alignment horizontal="left"/>
    </xf>
    <xf numFmtId="0" fontId="0" fillId="0" borderId="0" xfId="0" applyFill="1"/>
    <xf numFmtId="0" fontId="26" fillId="0" borderId="0" xfId="0" applyFont="1" applyFill="1" applyBorder="1"/>
    <xf numFmtId="0" fontId="27" fillId="0" borderId="0" xfId="0" applyFont="1" applyFill="1" applyBorder="1"/>
    <xf numFmtId="0" fontId="5" fillId="0" borderId="2" xfId="1" applyFont="1" applyBorder="1" applyAlignment="1">
      <alignment horizontal="center" vertical="center"/>
    </xf>
    <xf numFmtId="49" fontId="5" fillId="0" borderId="2" xfId="1" applyNumberFormat="1" applyFont="1" applyBorder="1" applyAlignment="1">
      <alignment horizontal="center" vertical="center"/>
    </xf>
    <xf numFmtId="0" fontId="5" fillId="0" borderId="0" xfId="0" applyFont="1" applyAlignment="1">
      <alignment horizontal="center"/>
    </xf>
    <xf numFmtId="0" fontId="5" fillId="0" borderId="0" xfId="0" applyFont="1"/>
    <xf numFmtId="0" fontId="5" fillId="0" borderId="0" xfId="0" applyFont="1" applyAlignment="1">
      <alignment horizontal="center" vertical="center"/>
    </xf>
    <xf numFmtId="0" fontId="5" fillId="8" borderId="0" xfId="0" applyFont="1" applyFill="1"/>
    <xf numFmtId="0" fontId="5" fillId="0" borderId="0" xfId="0" applyFont="1" applyAlignment="1">
      <alignment horizontal="center"/>
    </xf>
    <xf numFmtId="0" fontId="5" fillId="0" borderId="0" xfId="0" applyFont="1" applyAlignment="1">
      <alignment horizontal="center" vertical="center"/>
    </xf>
    <xf numFmtId="0" fontId="5" fillId="0" borderId="0" xfId="0" applyFont="1" applyAlignment="1">
      <alignment horizontal="right"/>
    </xf>
    <xf numFmtId="0" fontId="5" fillId="0" borderId="0" xfId="0" applyFont="1" applyAlignment="1">
      <alignment horizontal="center"/>
    </xf>
    <xf numFmtId="0" fontId="5" fillId="0" borderId="0" xfId="0" applyFont="1" applyAlignment="1">
      <alignment horizontal="center" vertical="center"/>
    </xf>
    <xf numFmtId="0" fontId="5" fillId="0" borderId="0" xfId="0" applyFont="1" applyAlignment="1">
      <alignment vertical="center"/>
    </xf>
    <xf numFmtId="0" fontId="5" fillId="0" borderId="0" xfId="0" applyFont="1" applyAlignment="1"/>
    <xf numFmtId="0" fontId="31" fillId="0" borderId="0" xfId="0" applyFont="1"/>
    <xf numFmtId="0" fontId="5" fillId="0" borderId="0" xfId="0" applyFont="1" applyAlignment="1">
      <alignment horizontal="center"/>
    </xf>
    <xf numFmtId="0" fontId="5" fillId="0" borderId="0" xfId="0" applyFont="1" applyAlignment="1">
      <alignment horizontal="center" vertical="center"/>
    </xf>
    <xf numFmtId="0" fontId="25" fillId="0" borderId="0" xfId="0" applyFont="1"/>
    <xf numFmtId="0" fontId="32" fillId="0" borderId="0" xfId="0" applyFont="1"/>
    <xf numFmtId="0" fontId="32" fillId="0" borderId="0" xfId="0" applyFont="1" applyAlignment="1">
      <alignment horizontal="center"/>
    </xf>
    <xf numFmtId="0" fontId="32" fillId="0" borderId="0" xfId="0" applyFont="1" applyAlignment="1">
      <alignment horizontal="center" vertical="center"/>
    </xf>
    <xf numFmtId="0" fontId="32" fillId="0" borderId="0" xfId="0" applyFont="1" applyAlignment="1">
      <alignment horizontal="right"/>
    </xf>
    <xf numFmtId="9" fontId="32" fillId="0" borderId="0" xfId="0" applyNumberFormat="1" applyFont="1"/>
    <xf numFmtId="0" fontId="32" fillId="0" borderId="0" xfId="0" applyFont="1" applyAlignment="1"/>
    <xf numFmtId="0" fontId="32" fillId="0" borderId="0" xfId="0" applyFont="1" applyAlignment="1">
      <alignment horizontal="center"/>
    </xf>
    <xf numFmtId="0" fontId="32" fillId="0" borderId="0" xfId="0" applyFont="1" applyAlignment="1">
      <alignment horizontal="center"/>
    </xf>
    <xf numFmtId="0" fontId="5" fillId="0" borderId="2" xfId="1" applyFont="1" applyBorder="1" applyAlignment="1">
      <alignment horizontal="center" vertical="center"/>
    </xf>
    <xf numFmtId="0" fontId="2" fillId="2" borderId="1" xfId="1" applyFont="1" applyFill="1" applyBorder="1" applyAlignment="1">
      <alignment horizontal="center"/>
    </xf>
    <xf numFmtId="0" fontId="4" fillId="2" borderId="1" xfId="1" applyFont="1" applyFill="1" applyBorder="1" applyAlignment="1">
      <alignment horizontal="center"/>
    </xf>
    <xf numFmtId="49" fontId="5" fillId="0" borderId="2" xfId="1" applyNumberFormat="1" applyFont="1" applyBorder="1" applyAlignment="1">
      <alignment horizontal="center" vertical="center"/>
    </xf>
    <xf numFmtId="0" fontId="2" fillId="2" borderId="2" xfId="1" applyFont="1" applyFill="1" applyBorder="1" applyAlignment="1">
      <alignment horizontal="center"/>
    </xf>
    <xf numFmtId="0" fontId="5" fillId="0" borderId="2" xfId="1" applyFont="1" applyBorder="1" applyAlignment="1">
      <alignment horizontal="center"/>
    </xf>
    <xf numFmtId="0" fontId="9" fillId="4" borderId="5" xfId="0" applyFont="1" applyFill="1" applyBorder="1" applyAlignment="1">
      <alignment horizontal="center" vertical="center"/>
    </xf>
    <xf numFmtId="0" fontId="9" fillId="4" borderId="0" xfId="0" applyFont="1" applyFill="1" applyBorder="1" applyAlignment="1">
      <alignment horizontal="center" vertical="center"/>
    </xf>
    <xf numFmtId="0" fontId="9" fillId="3" borderId="5" xfId="0" applyFont="1" applyFill="1" applyBorder="1" applyAlignment="1">
      <alignment horizontal="center" vertical="center"/>
    </xf>
    <xf numFmtId="0" fontId="9" fillId="3" borderId="0" xfId="0" applyFont="1" applyFill="1" applyBorder="1" applyAlignment="1">
      <alignment horizontal="center" vertical="center"/>
    </xf>
    <xf numFmtId="0" fontId="12" fillId="6" borderId="5" xfId="0" applyFont="1" applyFill="1" applyBorder="1" applyAlignment="1">
      <alignment horizontal="center" vertical="center"/>
    </xf>
    <xf numFmtId="0" fontId="12" fillId="6" borderId="0" xfId="0" applyFont="1" applyFill="1" applyBorder="1" applyAlignment="1">
      <alignment horizontal="center" vertical="center"/>
    </xf>
    <xf numFmtId="0" fontId="11" fillId="5" borderId="0" xfId="0" applyFont="1" applyFill="1" applyAlignment="1">
      <alignment horizontal="center"/>
    </xf>
    <xf numFmtId="0" fontId="10" fillId="0" borderId="5" xfId="0" applyFont="1" applyBorder="1" applyAlignment="1">
      <alignment horizontal="center" vertical="center"/>
    </xf>
    <xf numFmtId="0" fontId="10" fillId="0" borderId="0" xfId="0" applyFont="1" applyBorder="1" applyAlignment="1">
      <alignment horizontal="center" vertical="center"/>
    </xf>
    <xf numFmtId="0" fontId="8" fillId="5" borderId="0" xfId="0" applyFont="1" applyFill="1" applyAlignment="1">
      <alignment horizontal="center"/>
    </xf>
    <xf numFmtId="0" fontId="8" fillId="5" borderId="4" xfId="0" applyFont="1" applyFill="1" applyBorder="1" applyAlignment="1">
      <alignment horizontal="center"/>
    </xf>
    <xf numFmtId="0" fontId="6" fillId="0" borderId="0" xfId="0" applyFont="1" applyAlignment="1">
      <alignment horizontal="center" wrapText="1"/>
    </xf>
    <xf numFmtId="0" fontId="0" fillId="4" borderId="6" xfId="0" applyFill="1" applyBorder="1" applyAlignment="1">
      <alignment horizontal="center" vertical="center"/>
    </xf>
    <xf numFmtId="0" fontId="0" fillId="4" borderId="7" xfId="0" applyFill="1" applyBorder="1" applyAlignment="1">
      <alignment horizontal="center" vertical="center"/>
    </xf>
    <xf numFmtId="0" fontId="0" fillId="4" borderId="8" xfId="0" applyFill="1" applyBorder="1" applyAlignment="1">
      <alignment horizontal="center" vertical="center"/>
    </xf>
    <xf numFmtId="0" fontId="32" fillId="0" borderId="0" xfId="0" applyFont="1" applyAlignment="1">
      <alignment horizontal="center"/>
    </xf>
    <xf numFmtId="0" fontId="5" fillId="0" borderId="0" xfId="0" applyFont="1" applyAlignment="1">
      <alignment horizontal="center"/>
    </xf>
    <xf numFmtId="0" fontId="5" fillId="0" borderId="0" xfId="0" applyFont="1" applyAlignment="1">
      <alignment horizontal="center" vertical="center"/>
    </xf>
  </cellXfs>
  <cellStyles count="2">
    <cellStyle name="常规" xfId="0" builtinId="0"/>
    <cellStyle name="常规 2" xfId="1"/>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6" Type="http://schemas.openxmlformats.org/officeDocument/2006/relationships/image" Target="../media/image17.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5" Type="http://schemas.openxmlformats.org/officeDocument/2006/relationships/image" Target="../media/image1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jpeg"/><Relationship Id="rId3" Type="http://schemas.openxmlformats.org/officeDocument/2006/relationships/image" Target="../media/image20.png"/><Relationship Id="rId7" Type="http://schemas.openxmlformats.org/officeDocument/2006/relationships/image" Target="../media/image24.png"/><Relationship Id="rId12" Type="http://schemas.openxmlformats.org/officeDocument/2006/relationships/image" Target="../media/image29.jpeg"/><Relationship Id="rId17" Type="http://schemas.openxmlformats.org/officeDocument/2006/relationships/image" Target="../media/image34.jpeg"/><Relationship Id="rId2" Type="http://schemas.openxmlformats.org/officeDocument/2006/relationships/image" Target="../media/image19.png"/><Relationship Id="rId16" Type="http://schemas.openxmlformats.org/officeDocument/2006/relationships/image" Target="../media/image33.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jpeg"/><Relationship Id="rId5" Type="http://schemas.openxmlformats.org/officeDocument/2006/relationships/image" Target="../media/image22.png"/><Relationship Id="rId15" Type="http://schemas.openxmlformats.org/officeDocument/2006/relationships/image" Target="../media/image32.png"/><Relationship Id="rId10" Type="http://schemas.openxmlformats.org/officeDocument/2006/relationships/image" Target="../media/image27.jpe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s>
</file>

<file path=xl/drawings/drawing1.xml><?xml version="1.0" encoding="utf-8"?>
<xdr:wsDr xmlns:xdr="http://schemas.openxmlformats.org/drawingml/2006/spreadsheetDrawing" xmlns:a="http://schemas.openxmlformats.org/drawingml/2006/main">
  <xdr:twoCellAnchor>
    <xdr:from>
      <xdr:col>3</xdr:col>
      <xdr:colOff>447675</xdr:colOff>
      <xdr:row>4</xdr:row>
      <xdr:rowOff>47624</xdr:rowOff>
    </xdr:from>
    <xdr:to>
      <xdr:col>6</xdr:col>
      <xdr:colOff>581025</xdr:colOff>
      <xdr:row>4</xdr:row>
      <xdr:rowOff>2552699</xdr:rowOff>
    </xdr:to>
    <xdr:sp macro="" textlink="">
      <xdr:nvSpPr>
        <xdr:cNvPr id="2" name="矩形 1">
          <a:extLst>
            <a:ext uri="{FF2B5EF4-FFF2-40B4-BE49-F238E27FC236}">
              <a16:creationId xmlns:a16="http://schemas.microsoft.com/office/drawing/2014/main" xmlns="" id="{00000000-0008-0000-0100-000002000000}"/>
            </a:ext>
          </a:extLst>
        </xdr:cNvPr>
        <xdr:cNvSpPr/>
      </xdr:nvSpPr>
      <xdr:spPr>
        <a:xfrm>
          <a:off x="7772400" y="8353424"/>
          <a:ext cx="2190750" cy="25050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457200</xdr:colOff>
      <xdr:row>4</xdr:row>
      <xdr:rowOff>990600</xdr:rowOff>
    </xdr:from>
    <xdr:to>
      <xdr:col>6</xdr:col>
      <xdr:colOff>581025</xdr:colOff>
      <xdr:row>4</xdr:row>
      <xdr:rowOff>1000125</xdr:rowOff>
    </xdr:to>
    <xdr:cxnSp macro="">
      <xdr:nvCxnSpPr>
        <xdr:cNvPr id="4" name="直接连接符 3">
          <a:extLst>
            <a:ext uri="{FF2B5EF4-FFF2-40B4-BE49-F238E27FC236}">
              <a16:creationId xmlns:a16="http://schemas.microsoft.com/office/drawing/2014/main" xmlns="" id="{00000000-0008-0000-0100-000004000000}"/>
            </a:ext>
          </a:extLst>
        </xdr:cNvPr>
        <xdr:cNvCxnSpPr/>
      </xdr:nvCxnSpPr>
      <xdr:spPr>
        <a:xfrm>
          <a:off x="7781925" y="9296400"/>
          <a:ext cx="2181225" cy="952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523875</xdr:colOff>
      <xdr:row>4</xdr:row>
      <xdr:rowOff>1076325</xdr:rowOff>
    </xdr:from>
    <xdr:to>
      <xdr:col>6</xdr:col>
      <xdr:colOff>504825</xdr:colOff>
      <xdr:row>4</xdr:row>
      <xdr:rowOff>2505075</xdr:rowOff>
    </xdr:to>
    <xdr:sp macro="" textlink="">
      <xdr:nvSpPr>
        <xdr:cNvPr id="6" name="文本框 5">
          <a:extLst>
            <a:ext uri="{FF2B5EF4-FFF2-40B4-BE49-F238E27FC236}">
              <a16:creationId xmlns:a16="http://schemas.microsoft.com/office/drawing/2014/main" xmlns="" id="{00000000-0008-0000-0100-000006000000}"/>
            </a:ext>
          </a:extLst>
        </xdr:cNvPr>
        <xdr:cNvSpPr txBox="1"/>
      </xdr:nvSpPr>
      <xdr:spPr>
        <a:xfrm>
          <a:off x="7848600" y="9382125"/>
          <a:ext cx="2038350" cy="1428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精良套装（</a:t>
          </a:r>
          <a:r>
            <a:rPr lang="en-US" altLang="zh-CN" sz="1100"/>
            <a:t>0/3</a:t>
          </a:r>
          <a:r>
            <a:rPr lang="zh-CN" altLang="en-US" sz="1100"/>
            <a:t>）：</a:t>
          </a:r>
          <a:endParaRPr lang="en-US" altLang="zh-CN" sz="1100"/>
        </a:p>
        <a:p>
          <a:r>
            <a:rPr lang="en-US" altLang="zh-CN" sz="1100"/>
            <a:t>A/B</a:t>
          </a:r>
        </a:p>
        <a:p>
          <a:r>
            <a:rPr lang="en-US" altLang="zh-CN" sz="1100"/>
            <a:t>C/D</a:t>
          </a:r>
        </a:p>
        <a:p>
          <a:r>
            <a:rPr lang="en-US" altLang="zh-CN" sz="1100"/>
            <a:t>E</a:t>
          </a:r>
        </a:p>
        <a:p>
          <a:r>
            <a:rPr lang="en-US" altLang="zh-CN" sz="1100"/>
            <a:t>3</a:t>
          </a:r>
          <a:r>
            <a:rPr lang="zh-CN" altLang="en-US" sz="1100"/>
            <a:t>件套装：</a:t>
          </a:r>
          <a:r>
            <a:rPr lang="en-US" altLang="zh-CN" sz="1100"/>
            <a:t>XXXXXX</a:t>
          </a:r>
          <a:endParaRPr lang="zh-CN"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133349</xdr:colOff>
      <xdr:row>42</xdr:row>
      <xdr:rowOff>152400</xdr:rowOff>
    </xdr:from>
    <xdr:to>
      <xdr:col>20</xdr:col>
      <xdr:colOff>123100</xdr:colOff>
      <xdr:row>48</xdr:row>
      <xdr:rowOff>87431</xdr:rowOff>
    </xdr:to>
    <xdr:pic>
      <xdr:nvPicPr>
        <xdr:cNvPr id="2" name="图片 1"/>
        <xdr:cNvPicPr>
          <a:picLocks noChangeAspect="1"/>
        </xdr:cNvPicPr>
      </xdr:nvPicPr>
      <xdr:blipFill>
        <a:blip xmlns:r="http://schemas.openxmlformats.org/officeDocument/2006/relationships" r:embed="rId1"/>
        <a:stretch>
          <a:fillRect/>
        </a:stretch>
      </xdr:blipFill>
      <xdr:spPr>
        <a:xfrm>
          <a:off x="8362949" y="7353300"/>
          <a:ext cx="5476151" cy="96373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380999</xdr:colOff>
      <xdr:row>16</xdr:row>
      <xdr:rowOff>11206</xdr:rowOff>
    </xdr:from>
    <xdr:to>
      <xdr:col>17</xdr:col>
      <xdr:colOff>177176</xdr:colOff>
      <xdr:row>51</xdr:row>
      <xdr:rowOff>0</xdr:rowOff>
    </xdr:to>
    <xdr:pic>
      <xdr:nvPicPr>
        <xdr:cNvPr id="4" name="图片 3">
          <a:extLst>
            <a:ext uri="{FF2B5EF4-FFF2-40B4-BE49-F238E27FC236}">
              <a16:creationId xmlns:a16="http://schemas.microsoft.com/office/drawing/2014/main" xmlns="" id="{00000000-0008-0000-0600-000004000000}"/>
            </a:ext>
          </a:extLst>
        </xdr:cNvPr>
        <xdr:cNvPicPr>
          <a:picLocks noChangeAspect="1"/>
        </xdr:cNvPicPr>
      </xdr:nvPicPr>
      <xdr:blipFill>
        <a:blip xmlns:r="http://schemas.openxmlformats.org/officeDocument/2006/relationships" r:embed="rId1"/>
        <a:stretch>
          <a:fillRect/>
        </a:stretch>
      </xdr:blipFill>
      <xdr:spPr>
        <a:xfrm>
          <a:off x="380999" y="2700618"/>
          <a:ext cx="11416677" cy="6264088"/>
        </a:xfrm>
        <a:prstGeom prst="rect">
          <a:avLst/>
        </a:prstGeom>
      </xdr:spPr>
    </xdr:pic>
    <xdr:clientData/>
  </xdr:twoCellAnchor>
  <xdr:twoCellAnchor editAs="oneCell">
    <xdr:from>
      <xdr:col>13</xdr:col>
      <xdr:colOff>127951</xdr:colOff>
      <xdr:row>33</xdr:row>
      <xdr:rowOff>131381</xdr:rowOff>
    </xdr:from>
    <xdr:to>
      <xdr:col>14</xdr:col>
      <xdr:colOff>199880</xdr:colOff>
      <xdr:row>37</xdr:row>
      <xdr:rowOff>149540</xdr:rowOff>
    </xdr:to>
    <xdr:pic>
      <xdr:nvPicPr>
        <xdr:cNvPr id="7" name="图片 6">
          <a:extLst>
            <a:ext uri="{FF2B5EF4-FFF2-40B4-BE49-F238E27FC236}">
              <a16:creationId xmlns:a16="http://schemas.microsoft.com/office/drawing/2014/main" xmlns="" id="{00000000-0008-0000-0600-000007000000}"/>
            </a:ext>
          </a:extLst>
        </xdr:cNvPr>
        <xdr:cNvPicPr>
          <a:picLocks noChangeAspect="1"/>
        </xdr:cNvPicPr>
      </xdr:nvPicPr>
      <xdr:blipFill>
        <a:blip xmlns:r="http://schemas.openxmlformats.org/officeDocument/2006/relationships" r:embed="rId2"/>
        <a:stretch>
          <a:fillRect/>
        </a:stretch>
      </xdr:blipFill>
      <xdr:spPr>
        <a:xfrm>
          <a:off x="9009192" y="5767553"/>
          <a:ext cx="755102" cy="748861"/>
        </a:xfrm>
        <a:prstGeom prst="rect">
          <a:avLst/>
        </a:prstGeom>
      </xdr:spPr>
    </xdr:pic>
    <xdr:clientData/>
  </xdr:twoCellAnchor>
  <xdr:twoCellAnchor editAs="oneCell">
    <xdr:from>
      <xdr:col>0</xdr:col>
      <xdr:colOff>291353</xdr:colOff>
      <xdr:row>55</xdr:row>
      <xdr:rowOff>57634</xdr:rowOff>
    </xdr:from>
    <xdr:to>
      <xdr:col>17</xdr:col>
      <xdr:colOff>224119</xdr:colOff>
      <xdr:row>88</xdr:row>
      <xdr:rowOff>30288</xdr:rowOff>
    </xdr:to>
    <xdr:pic>
      <xdr:nvPicPr>
        <xdr:cNvPr id="8" name="图片 7">
          <a:extLst>
            <a:ext uri="{FF2B5EF4-FFF2-40B4-BE49-F238E27FC236}">
              <a16:creationId xmlns:a16="http://schemas.microsoft.com/office/drawing/2014/main" xmlns="" id="{00000000-0008-0000-0600-000008000000}"/>
            </a:ext>
          </a:extLst>
        </xdr:cNvPr>
        <xdr:cNvPicPr>
          <a:picLocks noChangeAspect="1"/>
        </xdr:cNvPicPr>
      </xdr:nvPicPr>
      <xdr:blipFill>
        <a:blip xmlns:r="http://schemas.openxmlformats.org/officeDocument/2006/relationships" r:embed="rId3"/>
        <a:stretch>
          <a:fillRect/>
        </a:stretch>
      </xdr:blipFill>
      <xdr:spPr>
        <a:xfrm>
          <a:off x="291353" y="9134399"/>
          <a:ext cx="11553266" cy="6377617"/>
        </a:xfrm>
        <a:prstGeom prst="rect">
          <a:avLst/>
        </a:prstGeom>
      </xdr:spPr>
    </xdr:pic>
    <xdr:clientData/>
  </xdr:twoCellAnchor>
  <xdr:twoCellAnchor editAs="oneCell">
    <xdr:from>
      <xdr:col>0</xdr:col>
      <xdr:colOff>358588</xdr:colOff>
      <xdr:row>180</xdr:row>
      <xdr:rowOff>100853</xdr:rowOff>
    </xdr:from>
    <xdr:to>
      <xdr:col>17</xdr:col>
      <xdr:colOff>122799</xdr:colOff>
      <xdr:row>215</xdr:row>
      <xdr:rowOff>74243</xdr:rowOff>
    </xdr:to>
    <xdr:pic>
      <xdr:nvPicPr>
        <xdr:cNvPr id="2" name="图片 1">
          <a:extLst>
            <a:ext uri="{FF2B5EF4-FFF2-40B4-BE49-F238E27FC236}">
              <a16:creationId xmlns:a16="http://schemas.microsoft.com/office/drawing/2014/main" xmlns="" id="{00000000-0008-0000-0600-000002000000}"/>
            </a:ext>
          </a:extLst>
        </xdr:cNvPr>
        <xdr:cNvPicPr>
          <a:picLocks noChangeAspect="1"/>
        </xdr:cNvPicPr>
      </xdr:nvPicPr>
      <xdr:blipFill>
        <a:blip xmlns:r="http://schemas.openxmlformats.org/officeDocument/2006/relationships" r:embed="rId4"/>
        <a:stretch>
          <a:fillRect/>
        </a:stretch>
      </xdr:blipFill>
      <xdr:spPr>
        <a:xfrm>
          <a:off x="358588" y="16674353"/>
          <a:ext cx="11384711" cy="6248684"/>
        </a:xfrm>
        <a:prstGeom prst="rect">
          <a:avLst/>
        </a:prstGeom>
      </xdr:spPr>
    </xdr:pic>
    <xdr:clientData/>
  </xdr:twoCellAnchor>
  <xdr:twoCellAnchor editAs="oneCell">
    <xdr:from>
      <xdr:col>0</xdr:col>
      <xdr:colOff>392208</xdr:colOff>
      <xdr:row>219</xdr:row>
      <xdr:rowOff>17892</xdr:rowOff>
    </xdr:from>
    <xdr:to>
      <xdr:col>17</xdr:col>
      <xdr:colOff>89647</xdr:colOff>
      <xdr:row>253</xdr:row>
      <xdr:rowOff>106085</xdr:rowOff>
    </xdr:to>
    <xdr:pic>
      <xdr:nvPicPr>
        <xdr:cNvPr id="3" name="图片 2">
          <a:extLst>
            <a:ext uri="{FF2B5EF4-FFF2-40B4-BE49-F238E27FC236}">
              <a16:creationId xmlns:a16="http://schemas.microsoft.com/office/drawing/2014/main" xmlns="" id="{00000000-0008-0000-0600-000003000000}"/>
            </a:ext>
          </a:extLst>
        </xdr:cNvPr>
        <xdr:cNvPicPr>
          <a:picLocks noChangeAspect="1"/>
        </xdr:cNvPicPr>
      </xdr:nvPicPr>
      <xdr:blipFill>
        <a:blip xmlns:r="http://schemas.openxmlformats.org/officeDocument/2006/relationships" r:embed="rId5"/>
        <a:stretch>
          <a:fillRect/>
        </a:stretch>
      </xdr:blipFill>
      <xdr:spPr>
        <a:xfrm>
          <a:off x="392208" y="40112539"/>
          <a:ext cx="11317939" cy="6184193"/>
        </a:xfrm>
        <a:prstGeom prst="rect">
          <a:avLst/>
        </a:prstGeom>
      </xdr:spPr>
    </xdr:pic>
    <xdr:clientData/>
  </xdr:twoCellAnchor>
  <xdr:twoCellAnchor editAs="oneCell">
    <xdr:from>
      <xdr:col>3</xdr:col>
      <xdr:colOff>179294</xdr:colOff>
      <xdr:row>224</xdr:row>
      <xdr:rowOff>78442</xdr:rowOff>
    </xdr:from>
    <xdr:to>
      <xdr:col>4</xdr:col>
      <xdr:colOff>319590</xdr:colOff>
      <xdr:row>229</xdr:row>
      <xdr:rowOff>5827</xdr:rowOff>
    </xdr:to>
    <xdr:pic>
      <xdr:nvPicPr>
        <xdr:cNvPr id="5" name="图片 4">
          <a:extLst>
            <a:ext uri="{FF2B5EF4-FFF2-40B4-BE49-F238E27FC236}">
              <a16:creationId xmlns:a16="http://schemas.microsoft.com/office/drawing/2014/main" xmlns="" id="{00000000-0008-0000-0600-000005000000}"/>
            </a:ext>
          </a:extLst>
        </xdr:cNvPr>
        <xdr:cNvPicPr>
          <a:picLocks noChangeAspect="1"/>
        </xdr:cNvPicPr>
      </xdr:nvPicPr>
      <xdr:blipFill>
        <a:blip xmlns:r="http://schemas.openxmlformats.org/officeDocument/2006/relationships" r:embed="rId6"/>
        <a:stretch>
          <a:fillRect/>
        </a:stretch>
      </xdr:blipFill>
      <xdr:spPr>
        <a:xfrm>
          <a:off x="2229970" y="24047824"/>
          <a:ext cx="823855" cy="823855"/>
        </a:xfrm>
        <a:prstGeom prst="rect">
          <a:avLst/>
        </a:prstGeom>
      </xdr:spPr>
    </xdr:pic>
    <xdr:clientData/>
  </xdr:twoCellAnchor>
  <xdr:twoCellAnchor editAs="oneCell">
    <xdr:from>
      <xdr:col>0</xdr:col>
      <xdr:colOff>369795</xdr:colOff>
      <xdr:row>91</xdr:row>
      <xdr:rowOff>100853</xdr:rowOff>
    </xdr:from>
    <xdr:to>
      <xdr:col>17</xdr:col>
      <xdr:colOff>134227</xdr:colOff>
      <xdr:row>125</xdr:row>
      <xdr:rowOff>113926</xdr:rowOff>
    </xdr:to>
    <xdr:pic>
      <xdr:nvPicPr>
        <xdr:cNvPr id="6" name="图片 5">
          <a:extLst>
            <a:ext uri="{FF2B5EF4-FFF2-40B4-BE49-F238E27FC236}">
              <a16:creationId xmlns:a16="http://schemas.microsoft.com/office/drawing/2014/main" xmlns="" id="{00000000-0008-0000-0600-000006000000}"/>
            </a:ext>
          </a:extLst>
        </xdr:cNvPr>
        <xdr:cNvPicPr>
          <a:picLocks noChangeAspect="1"/>
        </xdr:cNvPicPr>
      </xdr:nvPicPr>
      <xdr:blipFill>
        <a:blip xmlns:r="http://schemas.openxmlformats.org/officeDocument/2006/relationships" r:embed="rId7"/>
        <a:stretch>
          <a:fillRect/>
        </a:stretch>
      </xdr:blipFill>
      <xdr:spPr>
        <a:xfrm>
          <a:off x="369795" y="15710647"/>
          <a:ext cx="11384932" cy="6232337"/>
        </a:xfrm>
        <a:prstGeom prst="rect">
          <a:avLst/>
        </a:prstGeom>
      </xdr:spPr>
    </xdr:pic>
    <xdr:clientData/>
  </xdr:twoCellAnchor>
  <xdr:twoCellAnchor>
    <xdr:from>
      <xdr:col>4</xdr:col>
      <xdr:colOff>437029</xdr:colOff>
      <xdr:row>110</xdr:row>
      <xdr:rowOff>33616</xdr:rowOff>
    </xdr:from>
    <xdr:to>
      <xdr:col>7</xdr:col>
      <xdr:colOff>526676</xdr:colOff>
      <xdr:row>124</xdr:row>
      <xdr:rowOff>44823</xdr:rowOff>
    </xdr:to>
    <xdr:sp macro="" textlink="">
      <xdr:nvSpPr>
        <xdr:cNvPr id="10" name="矩形 9">
          <a:extLst>
            <a:ext uri="{FF2B5EF4-FFF2-40B4-BE49-F238E27FC236}">
              <a16:creationId xmlns:a16="http://schemas.microsoft.com/office/drawing/2014/main" xmlns="" id="{00000000-0008-0000-0600-00000A000000}"/>
            </a:ext>
          </a:extLst>
        </xdr:cNvPr>
        <xdr:cNvSpPr/>
      </xdr:nvSpPr>
      <xdr:spPr>
        <a:xfrm>
          <a:off x="3171264" y="18837087"/>
          <a:ext cx="2140324" cy="236444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0</xdr:col>
      <xdr:colOff>347381</xdr:colOff>
      <xdr:row>128</xdr:row>
      <xdr:rowOff>89648</xdr:rowOff>
    </xdr:from>
    <xdr:to>
      <xdr:col>22</xdr:col>
      <xdr:colOff>1703293</xdr:colOff>
      <xdr:row>173</xdr:row>
      <xdr:rowOff>105638</xdr:rowOff>
    </xdr:to>
    <xdr:pic>
      <xdr:nvPicPr>
        <xdr:cNvPr id="12" name="图片 11">
          <a:extLst>
            <a:ext uri="{FF2B5EF4-FFF2-40B4-BE49-F238E27FC236}">
              <a16:creationId xmlns:a16="http://schemas.microsoft.com/office/drawing/2014/main" xmlns="" id="{00000000-0008-0000-0600-00000C000000}"/>
            </a:ext>
          </a:extLst>
        </xdr:cNvPr>
        <xdr:cNvPicPr>
          <a:picLocks noChangeAspect="1"/>
        </xdr:cNvPicPr>
      </xdr:nvPicPr>
      <xdr:blipFill>
        <a:blip xmlns:r="http://schemas.openxmlformats.org/officeDocument/2006/relationships" r:embed="rId8"/>
        <a:stretch>
          <a:fillRect/>
        </a:stretch>
      </xdr:blipFill>
      <xdr:spPr>
        <a:xfrm>
          <a:off x="347381" y="22086795"/>
          <a:ext cx="16394206" cy="8084225"/>
        </a:xfrm>
        <a:prstGeom prst="rect">
          <a:avLst/>
        </a:prstGeom>
      </xdr:spPr>
    </xdr:pic>
    <xdr:clientData/>
  </xdr:twoCellAnchor>
  <xdr:twoCellAnchor editAs="oneCell">
    <xdr:from>
      <xdr:col>0</xdr:col>
      <xdr:colOff>537882</xdr:colOff>
      <xdr:row>256</xdr:row>
      <xdr:rowOff>67236</xdr:rowOff>
    </xdr:from>
    <xdr:to>
      <xdr:col>17</xdr:col>
      <xdr:colOff>463854</xdr:colOff>
      <xdr:row>292</xdr:row>
      <xdr:rowOff>89646</xdr:rowOff>
    </xdr:to>
    <xdr:pic>
      <xdr:nvPicPr>
        <xdr:cNvPr id="13" name="图片 12">
          <a:extLst>
            <a:ext uri="{FF2B5EF4-FFF2-40B4-BE49-F238E27FC236}">
              <a16:creationId xmlns:a16="http://schemas.microsoft.com/office/drawing/2014/main" xmlns="" id="{00000000-0008-0000-0600-00000D000000}"/>
            </a:ext>
          </a:extLst>
        </xdr:cNvPr>
        <xdr:cNvPicPr>
          <a:picLocks noChangeAspect="1"/>
        </xdr:cNvPicPr>
      </xdr:nvPicPr>
      <xdr:blipFill>
        <a:blip xmlns:r="http://schemas.openxmlformats.org/officeDocument/2006/relationships" r:embed="rId9"/>
        <a:stretch>
          <a:fillRect/>
        </a:stretch>
      </xdr:blipFill>
      <xdr:spPr>
        <a:xfrm>
          <a:off x="537882" y="43702942"/>
          <a:ext cx="11546472" cy="6476999"/>
        </a:xfrm>
        <a:prstGeom prst="rect">
          <a:avLst/>
        </a:prstGeom>
      </xdr:spPr>
    </xdr:pic>
    <xdr:clientData/>
  </xdr:twoCellAnchor>
  <xdr:twoCellAnchor editAs="oneCell">
    <xdr:from>
      <xdr:col>0</xdr:col>
      <xdr:colOff>0</xdr:colOff>
      <xdr:row>302</xdr:row>
      <xdr:rowOff>22412</xdr:rowOff>
    </xdr:from>
    <xdr:to>
      <xdr:col>17</xdr:col>
      <xdr:colOff>302559</xdr:colOff>
      <xdr:row>338</xdr:row>
      <xdr:rowOff>80574</xdr:rowOff>
    </xdr:to>
    <xdr:pic>
      <xdr:nvPicPr>
        <xdr:cNvPr id="11" name="图片 10">
          <a:extLst>
            <a:ext uri="{FF2B5EF4-FFF2-40B4-BE49-F238E27FC236}">
              <a16:creationId xmlns:a16="http://schemas.microsoft.com/office/drawing/2014/main" xmlns="" id="{00000000-0008-0000-0600-00000B000000}"/>
            </a:ext>
          </a:extLst>
        </xdr:cNvPr>
        <xdr:cNvPicPr>
          <a:picLocks noChangeAspect="1"/>
        </xdr:cNvPicPr>
      </xdr:nvPicPr>
      <xdr:blipFill>
        <a:blip xmlns:r="http://schemas.openxmlformats.org/officeDocument/2006/relationships" r:embed="rId10"/>
        <a:stretch>
          <a:fillRect/>
        </a:stretch>
      </xdr:blipFill>
      <xdr:spPr>
        <a:xfrm>
          <a:off x="0" y="54450983"/>
          <a:ext cx="11868630" cy="6426305"/>
        </a:xfrm>
        <a:prstGeom prst="rect">
          <a:avLst/>
        </a:prstGeom>
      </xdr:spPr>
    </xdr:pic>
    <xdr:clientData/>
  </xdr:twoCellAnchor>
  <xdr:twoCellAnchor editAs="oneCell">
    <xdr:from>
      <xdr:col>0</xdr:col>
      <xdr:colOff>105657</xdr:colOff>
      <xdr:row>338</xdr:row>
      <xdr:rowOff>143177</xdr:rowOff>
    </xdr:from>
    <xdr:to>
      <xdr:col>17</xdr:col>
      <xdr:colOff>334280</xdr:colOff>
      <xdr:row>375</xdr:row>
      <xdr:rowOff>56029</xdr:rowOff>
    </xdr:to>
    <xdr:pic>
      <xdr:nvPicPr>
        <xdr:cNvPr id="16" name="图片 15">
          <a:extLst>
            <a:ext uri="{FF2B5EF4-FFF2-40B4-BE49-F238E27FC236}">
              <a16:creationId xmlns:a16="http://schemas.microsoft.com/office/drawing/2014/main" xmlns="" id="{00000000-0008-0000-0600-000010000000}"/>
            </a:ext>
          </a:extLst>
        </xdr:cNvPr>
        <xdr:cNvPicPr>
          <a:picLocks noChangeAspect="1"/>
        </xdr:cNvPicPr>
      </xdr:nvPicPr>
      <xdr:blipFill>
        <a:blip xmlns:r="http://schemas.openxmlformats.org/officeDocument/2006/relationships" r:embed="rId11"/>
        <a:stretch>
          <a:fillRect/>
        </a:stretch>
      </xdr:blipFill>
      <xdr:spPr>
        <a:xfrm>
          <a:off x="105657" y="60939891"/>
          <a:ext cx="11794694" cy="6457888"/>
        </a:xfrm>
        <a:prstGeom prst="rect">
          <a:avLst/>
        </a:prstGeom>
      </xdr:spPr>
    </xdr:pic>
    <xdr:clientData/>
  </xdr:twoCellAnchor>
  <xdr:twoCellAnchor>
    <xdr:from>
      <xdr:col>5</xdr:col>
      <xdr:colOff>470649</xdr:colOff>
      <xdr:row>370</xdr:row>
      <xdr:rowOff>145677</xdr:rowOff>
    </xdr:from>
    <xdr:to>
      <xdr:col>6</xdr:col>
      <xdr:colOff>268942</xdr:colOff>
      <xdr:row>373</xdr:row>
      <xdr:rowOff>134470</xdr:rowOff>
    </xdr:to>
    <xdr:sp macro="" textlink="">
      <xdr:nvSpPr>
        <xdr:cNvPr id="17" name="文本框 16">
          <a:extLst>
            <a:ext uri="{FF2B5EF4-FFF2-40B4-BE49-F238E27FC236}">
              <a16:creationId xmlns:a16="http://schemas.microsoft.com/office/drawing/2014/main" xmlns="" id="{00000000-0008-0000-0600-000011000000}"/>
            </a:ext>
          </a:extLst>
        </xdr:cNvPr>
        <xdr:cNvSpPr txBox="1"/>
      </xdr:nvSpPr>
      <xdr:spPr>
        <a:xfrm>
          <a:off x="3888443" y="67459412"/>
          <a:ext cx="481852" cy="5266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2500">
              <a:solidFill>
                <a:srgbClr val="FF0000"/>
              </a:solidFill>
            </a:rPr>
            <a:t>7</a:t>
          </a:r>
          <a:endParaRPr lang="zh-CN" altLang="en-US" sz="2500">
            <a:solidFill>
              <a:srgbClr val="FF0000"/>
            </a:solidFill>
          </a:endParaRPr>
        </a:p>
      </xdr:txBody>
    </xdr:sp>
    <xdr:clientData/>
  </xdr:twoCellAnchor>
  <xdr:twoCellAnchor editAs="oneCell">
    <xdr:from>
      <xdr:col>22</xdr:col>
      <xdr:colOff>5345205</xdr:colOff>
      <xdr:row>67</xdr:row>
      <xdr:rowOff>19050</xdr:rowOff>
    </xdr:from>
    <xdr:to>
      <xdr:col>25</xdr:col>
      <xdr:colOff>611331</xdr:colOff>
      <xdr:row>73</xdr:row>
      <xdr:rowOff>52475</xdr:rowOff>
    </xdr:to>
    <xdr:pic>
      <xdr:nvPicPr>
        <xdr:cNvPr id="18" name="图片 17">
          <a:extLst>
            <a:ext uri="{FF2B5EF4-FFF2-40B4-BE49-F238E27FC236}">
              <a16:creationId xmlns:a16="http://schemas.microsoft.com/office/drawing/2014/main" xmlns="" id="{00000000-0008-0000-0600-000012000000}"/>
            </a:ext>
          </a:extLst>
        </xdr:cNvPr>
        <xdr:cNvPicPr>
          <a:picLocks noChangeAspect="1"/>
        </xdr:cNvPicPr>
      </xdr:nvPicPr>
      <xdr:blipFill>
        <a:blip xmlns:r="http://schemas.openxmlformats.org/officeDocument/2006/relationships" r:embed="rId12"/>
        <a:stretch>
          <a:fillRect/>
        </a:stretch>
      </xdr:blipFill>
      <xdr:spPr>
        <a:xfrm>
          <a:off x="20432805" y="12287250"/>
          <a:ext cx="2809926" cy="1119275"/>
        </a:xfrm>
        <a:prstGeom prst="rect">
          <a:avLst/>
        </a:prstGeom>
      </xdr:spPr>
    </xdr:pic>
    <xdr:clientData/>
  </xdr:twoCellAnchor>
  <xdr:twoCellAnchor editAs="oneCell">
    <xdr:from>
      <xdr:col>0</xdr:col>
      <xdr:colOff>81643</xdr:colOff>
      <xdr:row>375</xdr:row>
      <xdr:rowOff>72038</xdr:rowOff>
    </xdr:from>
    <xdr:to>
      <xdr:col>17</xdr:col>
      <xdr:colOff>312992</xdr:colOff>
      <xdr:row>410</xdr:row>
      <xdr:rowOff>105911</xdr:rowOff>
    </xdr:to>
    <xdr:pic>
      <xdr:nvPicPr>
        <xdr:cNvPr id="19" name="图片 18">
          <a:extLst>
            <a:ext uri="{FF2B5EF4-FFF2-40B4-BE49-F238E27FC236}">
              <a16:creationId xmlns:a16="http://schemas.microsoft.com/office/drawing/2014/main" xmlns="" id="{00000000-0008-0000-0600-000013000000}"/>
            </a:ext>
          </a:extLst>
        </xdr:cNvPr>
        <xdr:cNvPicPr>
          <a:picLocks noChangeAspect="1"/>
        </xdr:cNvPicPr>
      </xdr:nvPicPr>
      <xdr:blipFill>
        <a:blip xmlns:r="http://schemas.openxmlformats.org/officeDocument/2006/relationships" r:embed="rId13"/>
        <a:stretch>
          <a:fillRect/>
        </a:stretch>
      </xdr:blipFill>
      <xdr:spPr>
        <a:xfrm>
          <a:off x="81643" y="67413788"/>
          <a:ext cx="11797420" cy="6334781"/>
        </a:xfrm>
        <a:prstGeom prst="rect">
          <a:avLst/>
        </a:prstGeom>
      </xdr:spPr>
    </xdr:pic>
    <xdr:clientData/>
  </xdr:twoCellAnchor>
  <xdr:twoCellAnchor editAs="oneCell">
    <xdr:from>
      <xdr:col>0</xdr:col>
      <xdr:colOff>0</xdr:colOff>
      <xdr:row>416</xdr:row>
      <xdr:rowOff>0</xdr:rowOff>
    </xdr:from>
    <xdr:to>
      <xdr:col>17</xdr:col>
      <xdr:colOff>201706</xdr:colOff>
      <xdr:row>451</xdr:row>
      <xdr:rowOff>120029</xdr:rowOff>
    </xdr:to>
    <xdr:pic>
      <xdr:nvPicPr>
        <xdr:cNvPr id="14" name="图片 13">
          <a:extLst>
            <a:ext uri="{FF2B5EF4-FFF2-40B4-BE49-F238E27FC236}">
              <a16:creationId xmlns:a16="http://schemas.microsoft.com/office/drawing/2014/main" xmlns="" id="{00000000-0008-0000-0600-00000E000000}"/>
            </a:ext>
          </a:extLst>
        </xdr:cNvPr>
        <xdr:cNvPicPr>
          <a:picLocks noChangeAspect="1"/>
        </xdr:cNvPicPr>
      </xdr:nvPicPr>
      <xdr:blipFill>
        <a:blip xmlns:r="http://schemas.openxmlformats.org/officeDocument/2006/relationships" r:embed="rId14"/>
        <a:stretch>
          <a:fillRect/>
        </a:stretch>
      </xdr:blipFill>
      <xdr:spPr>
        <a:xfrm>
          <a:off x="0" y="75561265"/>
          <a:ext cx="11822206" cy="6518588"/>
        </a:xfrm>
        <a:prstGeom prst="rect">
          <a:avLst/>
        </a:prstGeom>
      </xdr:spPr>
    </xdr:pic>
    <xdr:clientData/>
  </xdr:twoCellAnchor>
  <xdr:twoCellAnchor editAs="oneCell">
    <xdr:from>
      <xdr:col>0</xdr:col>
      <xdr:colOff>0</xdr:colOff>
      <xdr:row>454</xdr:row>
      <xdr:rowOff>0</xdr:rowOff>
    </xdr:from>
    <xdr:to>
      <xdr:col>17</xdr:col>
      <xdr:colOff>251752</xdr:colOff>
      <xdr:row>489</xdr:row>
      <xdr:rowOff>67236</xdr:rowOff>
    </xdr:to>
    <xdr:pic>
      <xdr:nvPicPr>
        <xdr:cNvPr id="15" name="图片 14">
          <a:extLst>
            <a:ext uri="{FF2B5EF4-FFF2-40B4-BE49-F238E27FC236}">
              <a16:creationId xmlns:a16="http://schemas.microsoft.com/office/drawing/2014/main" xmlns="" id="{00000000-0008-0000-0600-00000F000000}"/>
            </a:ext>
          </a:extLst>
        </xdr:cNvPr>
        <xdr:cNvPicPr>
          <a:picLocks noChangeAspect="1"/>
        </xdr:cNvPicPr>
      </xdr:nvPicPr>
      <xdr:blipFill>
        <a:blip xmlns:r="http://schemas.openxmlformats.org/officeDocument/2006/relationships" r:embed="rId15"/>
        <a:stretch>
          <a:fillRect/>
        </a:stretch>
      </xdr:blipFill>
      <xdr:spPr>
        <a:xfrm>
          <a:off x="0" y="82374441"/>
          <a:ext cx="11872252" cy="6521824"/>
        </a:xfrm>
        <a:prstGeom prst="rect">
          <a:avLst/>
        </a:prstGeom>
      </xdr:spPr>
    </xdr:pic>
    <xdr:clientData/>
  </xdr:twoCellAnchor>
  <xdr:twoCellAnchor editAs="oneCell">
    <xdr:from>
      <xdr:col>0</xdr:col>
      <xdr:colOff>0</xdr:colOff>
      <xdr:row>490</xdr:row>
      <xdr:rowOff>148949</xdr:rowOff>
    </xdr:from>
    <xdr:to>
      <xdr:col>17</xdr:col>
      <xdr:colOff>224118</xdr:colOff>
      <xdr:row>527</xdr:row>
      <xdr:rowOff>22693</xdr:rowOff>
    </xdr:to>
    <xdr:pic>
      <xdr:nvPicPr>
        <xdr:cNvPr id="20" name="图片 19">
          <a:extLst>
            <a:ext uri="{FF2B5EF4-FFF2-40B4-BE49-F238E27FC236}">
              <a16:creationId xmlns:a16="http://schemas.microsoft.com/office/drawing/2014/main" xmlns="" id="{00000000-0008-0000-0600-000014000000}"/>
            </a:ext>
          </a:extLst>
        </xdr:cNvPr>
        <xdr:cNvPicPr>
          <a:picLocks noChangeAspect="1"/>
        </xdr:cNvPicPr>
      </xdr:nvPicPr>
      <xdr:blipFill>
        <a:blip xmlns:r="http://schemas.openxmlformats.org/officeDocument/2006/relationships" r:embed="rId16"/>
        <a:stretch>
          <a:fillRect/>
        </a:stretch>
      </xdr:blipFill>
      <xdr:spPr>
        <a:xfrm>
          <a:off x="0" y="89269331"/>
          <a:ext cx="11844618" cy="650762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23</xdr:row>
      <xdr:rowOff>142875</xdr:rowOff>
    </xdr:from>
    <xdr:to>
      <xdr:col>10</xdr:col>
      <xdr:colOff>371010</xdr:colOff>
      <xdr:row>47</xdr:row>
      <xdr:rowOff>94393</xdr:rowOff>
    </xdr:to>
    <xdr:pic>
      <xdr:nvPicPr>
        <xdr:cNvPr id="2" name="图片 1">
          <a:extLst>
            <a:ext uri="{FF2B5EF4-FFF2-40B4-BE49-F238E27FC236}">
              <a16:creationId xmlns:a16="http://schemas.microsoft.com/office/drawing/2014/main" xmlns="" id="{00000000-0008-0000-0700-000002000000}"/>
            </a:ext>
          </a:extLst>
        </xdr:cNvPr>
        <xdr:cNvPicPr>
          <a:picLocks noChangeAspect="1"/>
        </xdr:cNvPicPr>
      </xdr:nvPicPr>
      <xdr:blipFill>
        <a:blip xmlns:r="http://schemas.openxmlformats.org/officeDocument/2006/relationships" r:embed="rId1"/>
        <a:stretch>
          <a:fillRect/>
        </a:stretch>
      </xdr:blipFill>
      <xdr:spPr>
        <a:xfrm>
          <a:off x="0" y="4086225"/>
          <a:ext cx="7229010" cy="4066318"/>
        </a:xfrm>
        <a:prstGeom prst="rect">
          <a:avLst/>
        </a:prstGeom>
      </xdr:spPr>
    </xdr:pic>
    <xdr:clientData/>
  </xdr:twoCellAnchor>
  <xdr:twoCellAnchor editAs="oneCell">
    <xdr:from>
      <xdr:col>0</xdr:col>
      <xdr:colOff>0</xdr:colOff>
      <xdr:row>0</xdr:row>
      <xdr:rowOff>0</xdr:rowOff>
    </xdr:from>
    <xdr:to>
      <xdr:col>10</xdr:col>
      <xdr:colOff>355599</xdr:colOff>
      <xdr:row>23</xdr:row>
      <xdr:rowOff>114300</xdr:rowOff>
    </xdr:to>
    <xdr:pic>
      <xdr:nvPicPr>
        <xdr:cNvPr id="3" name="图片 2">
          <a:extLst>
            <a:ext uri="{FF2B5EF4-FFF2-40B4-BE49-F238E27FC236}">
              <a16:creationId xmlns:a16="http://schemas.microsoft.com/office/drawing/2014/main" xmlns="" id="{00000000-0008-0000-0700-000003000000}"/>
            </a:ext>
          </a:extLst>
        </xdr:cNvPr>
        <xdr:cNvPicPr>
          <a:picLocks noChangeAspect="1"/>
        </xdr:cNvPicPr>
      </xdr:nvPicPr>
      <xdr:blipFill>
        <a:blip xmlns:r="http://schemas.openxmlformats.org/officeDocument/2006/relationships" r:embed="rId2"/>
        <a:stretch>
          <a:fillRect/>
        </a:stretch>
      </xdr:blipFill>
      <xdr:spPr>
        <a:xfrm>
          <a:off x="0" y="0"/>
          <a:ext cx="7213599" cy="4057650"/>
        </a:xfrm>
        <a:prstGeom prst="rect">
          <a:avLst/>
        </a:prstGeom>
      </xdr:spPr>
    </xdr:pic>
    <xdr:clientData/>
  </xdr:twoCellAnchor>
  <xdr:twoCellAnchor editAs="oneCell">
    <xdr:from>
      <xdr:col>0</xdr:col>
      <xdr:colOff>0</xdr:colOff>
      <xdr:row>47</xdr:row>
      <xdr:rowOff>114299</xdr:rowOff>
    </xdr:from>
    <xdr:to>
      <xdr:col>10</xdr:col>
      <xdr:colOff>372535</xdr:colOff>
      <xdr:row>71</xdr:row>
      <xdr:rowOff>66675</xdr:rowOff>
    </xdr:to>
    <xdr:pic>
      <xdr:nvPicPr>
        <xdr:cNvPr id="4" name="图片 3">
          <a:extLst>
            <a:ext uri="{FF2B5EF4-FFF2-40B4-BE49-F238E27FC236}">
              <a16:creationId xmlns:a16="http://schemas.microsoft.com/office/drawing/2014/main" xmlns="" id="{00000000-0008-0000-0700-000004000000}"/>
            </a:ext>
          </a:extLst>
        </xdr:cNvPr>
        <xdr:cNvPicPr>
          <a:picLocks noChangeAspect="1"/>
        </xdr:cNvPicPr>
      </xdr:nvPicPr>
      <xdr:blipFill>
        <a:blip xmlns:r="http://schemas.openxmlformats.org/officeDocument/2006/relationships" r:embed="rId3"/>
        <a:stretch>
          <a:fillRect/>
        </a:stretch>
      </xdr:blipFill>
      <xdr:spPr>
        <a:xfrm>
          <a:off x="0" y="8172449"/>
          <a:ext cx="7230535" cy="4067176"/>
        </a:xfrm>
        <a:prstGeom prst="rect">
          <a:avLst/>
        </a:prstGeom>
      </xdr:spPr>
    </xdr:pic>
    <xdr:clientData/>
  </xdr:twoCellAnchor>
  <xdr:twoCellAnchor editAs="oneCell">
    <xdr:from>
      <xdr:col>0</xdr:col>
      <xdr:colOff>0</xdr:colOff>
      <xdr:row>95</xdr:row>
      <xdr:rowOff>57150</xdr:rowOff>
    </xdr:from>
    <xdr:to>
      <xdr:col>10</xdr:col>
      <xdr:colOff>372533</xdr:colOff>
      <xdr:row>119</xdr:row>
      <xdr:rowOff>9525</xdr:rowOff>
    </xdr:to>
    <xdr:pic>
      <xdr:nvPicPr>
        <xdr:cNvPr id="5" name="图片 4">
          <a:extLst>
            <a:ext uri="{FF2B5EF4-FFF2-40B4-BE49-F238E27FC236}">
              <a16:creationId xmlns:a16="http://schemas.microsoft.com/office/drawing/2014/main" xmlns="" id="{00000000-0008-0000-0700-000005000000}"/>
            </a:ext>
          </a:extLst>
        </xdr:cNvPr>
        <xdr:cNvPicPr>
          <a:picLocks noChangeAspect="1"/>
        </xdr:cNvPicPr>
      </xdr:nvPicPr>
      <xdr:blipFill>
        <a:blip xmlns:r="http://schemas.openxmlformats.org/officeDocument/2006/relationships" r:embed="rId4"/>
        <a:stretch>
          <a:fillRect/>
        </a:stretch>
      </xdr:blipFill>
      <xdr:spPr>
        <a:xfrm>
          <a:off x="0" y="16344900"/>
          <a:ext cx="7230533" cy="4067175"/>
        </a:xfrm>
        <a:prstGeom prst="rect">
          <a:avLst/>
        </a:prstGeom>
      </xdr:spPr>
    </xdr:pic>
    <xdr:clientData/>
  </xdr:twoCellAnchor>
  <xdr:twoCellAnchor editAs="oneCell">
    <xdr:from>
      <xdr:col>0</xdr:col>
      <xdr:colOff>0</xdr:colOff>
      <xdr:row>71</xdr:row>
      <xdr:rowOff>128326</xdr:rowOff>
    </xdr:from>
    <xdr:to>
      <xdr:col>10</xdr:col>
      <xdr:colOff>330665</xdr:colOff>
      <xdr:row>95</xdr:row>
      <xdr:rowOff>57150</xdr:rowOff>
    </xdr:to>
    <xdr:pic>
      <xdr:nvPicPr>
        <xdr:cNvPr id="6" name="图片 5">
          <a:extLst>
            <a:ext uri="{FF2B5EF4-FFF2-40B4-BE49-F238E27FC236}">
              <a16:creationId xmlns:a16="http://schemas.microsoft.com/office/drawing/2014/main" xmlns="" id="{00000000-0008-0000-0700-000006000000}"/>
            </a:ext>
          </a:extLst>
        </xdr:cNvPr>
        <xdr:cNvPicPr>
          <a:picLocks noChangeAspect="1"/>
        </xdr:cNvPicPr>
      </xdr:nvPicPr>
      <xdr:blipFill>
        <a:blip xmlns:r="http://schemas.openxmlformats.org/officeDocument/2006/relationships" r:embed="rId5"/>
        <a:stretch>
          <a:fillRect/>
        </a:stretch>
      </xdr:blipFill>
      <xdr:spPr>
        <a:xfrm>
          <a:off x="0" y="12301276"/>
          <a:ext cx="7188665" cy="4043624"/>
        </a:xfrm>
        <a:prstGeom prst="rect">
          <a:avLst/>
        </a:prstGeom>
      </xdr:spPr>
    </xdr:pic>
    <xdr:clientData/>
  </xdr:twoCellAnchor>
  <xdr:twoCellAnchor editAs="oneCell">
    <xdr:from>
      <xdr:col>10</xdr:col>
      <xdr:colOff>485775</xdr:colOff>
      <xdr:row>0</xdr:row>
      <xdr:rowOff>0</xdr:rowOff>
    </xdr:from>
    <xdr:to>
      <xdr:col>21</xdr:col>
      <xdr:colOff>155575</xdr:colOff>
      <xdr:row>23</xdr:row>
      <xdr:rowOff>114300</xdr:rowOff>
    </xdr:to>
    <xdr:pic>
      <xdr:nvPicPr>
        <xdr:cNvPr id="7" name="图片 6">
          <a:extLst>
            <a:ext uri="{FF2B5EF4-FFF2-40B4-BE49-F238E27FC236}">
              <a16:creationId xmlns:a16="http://schemas.microsoft.com/office/drawing/2014/main" xmlns="" id="{00000000-0008-0000-0700-000007000000}"/>
            </a:ext>
          </a:extLst>
        </xdr:cNvPr>
        <xdr:cNvPicPr>
          <a:picLocks noChangeAspect="1"/>
        </xdr:cNvPicPr>
      </xdr:nvPicPr>
      <xdr:blipFill>
        <a:blip xmlns:r="http://schemas.openxmlformats.org/officeDocument/2006/relationships" r:embed="rId6"/>
        <a:stretch>
          <a:fillRect/>
        </a:stretch>
      </xdr:blipFill>
      <xdr:spPr>
        <a:xfrm>
          <a:off x="7343775" y="0"/>
          <a:ext cx="7213600" cy="4057650"/>
        </a:xfrm>
        <a:prstGeom prst="rect">
          <a:avLst/>
        </a:prstGeom>
      </xdr:spPr>
    </xdr:pic>
    <xdr:clientData/>
  </xdr:twoCellAnchor>
  <xdr:twoCellAnchor editAs="oneCell">
    <xdr:from>
      <xdr:col>10</xdr:col>
      <xdr:colOff>485775</xdr:colOff>
      <xdr:row>23</xdr:row>
      <xdr:rowOff>123825</xdr:rowOff>
    </xdr:from>
    <xdr:to>
      <xdr:col>21</xdr:col>
      <xdr:colOff>108131</xdr:colOff>
      <xdr:row>47</xdr:row>
      <xdr:rowOff>57150</xdr:rowOff>
    </xdr:to>
    <xdr:pic>
      <xdr:nvPicPr>
        <xdr:cNvPr id="8" name="图片 7">
          <a:extLst>
            <a:ext uri="{FF2B5EF4-FFF2-40B4-BE49-F238E27FC236}">
              <a16:creationId xmlns:a16="http://schemas.microsoft.com/office/drawing/2014/main" xmlns="" id="{00000000-0008-0000-0700-000008000000}"/>
            </a:ext>
          </a:extLst>
        </xdr:cNvPr>
        <xdr:cNvPicPr>
          <a:picLocks noChangeAspect="1"/>
        </xdr:cNvPicPr>
      </xdr:nvPicPr>
      <xdr:blipFill>
        <a:blip xmlns:r="http://schemas.openxmlformats.org/officeDocument/2006/relationships" r:embed="rId7"/>
        <a:stretch>
          <a:fillRect/>
        </a:stretch>
      </xdr:blipFill>
      <xdr:spPr>
        <a:xfrm>
          <a:off x="7343775" y="4067175"/>
          <a:ext cx="7166156" cy="4048125"/>
        </a:xfrm>
        <a:prstGeom prst="rect">
          <a:avLst/>
        </a:prstGeom>
      </xdr:spPr>
    </xdr:pic>
    <xdr:clientData/>
  </xdr:twoCellAnchor>
  <xdr:twoCellAnchor editAs="oneCell">
    <xdr:from>
      <xdr:col>10</xdr:col>
      <xdr:colOff>476250</xdr:colOff>
      <xdr:row>47</xdr:row>
      <xdr:rowOff>104776</xdr:rowOff>
    </xdr:from>
    <xdr:to>
      <xdr:col>21</xdr:col>
      <xdr:colOff>92629</xdr:colOff>
      <xdr:row>71</xdr:row>
      <xdr:rowOff>28576</xdr:rowOff>
    </xdr:to>
    <xdr:pic>
      <xdr:nvPicPr>
        <xdr:cNvPr id="9" name="图片 8">
          <a:extLst>
            <a:ext uri="{FF2B5EF4-FFF2-40B4-BE49-F238E27FC236}">
              <a16:creationId xmlns:a16="http://schemas.microsoft.com/office/drawing/2014/main" xmlns="" id="{00000000-0008-0000-0700-000009000000}"/>
            </a:ext>
          </a:extLst>
        </xdr:cNvPr>
        <xdr:cNvPicPr>
          <a:picLocks noChangeAspect="1"/>
        </xdr:cNvPicPr>
      </xdr:nvPicPr>
      <xdr:blipFill>
        <a:blip xmlns:r="http://schemas.openxmlformats.org/officeDocument/2006/relationships" r:embed="rId8"/>
        <a:stretch>
          <a:fillRect/>
        </a:stretch>
      </xdr:blipFill>
      <xdr:spPr>
        <a:xfrm>
          <a:off x="7334250" y="8162926"/>
          <a:ext cx="7160179" cy="4038600"/>
        </a:xfrm>
        <a:prstGeom prst="rect">
          <a:avLst/>
        </a:prstGeom>
      </xdr:spPr>
    </xdr:pic>
    <xdr:clientData/>
  </xdr:twoCellAnchor>
  <xdr:twoCellAnchor editAs="oneCell">
    <xdr:from>
      <xdr:col>21</xdr:col>
      <xdr:colOff>201706</xdr:colOff>
      <xdr:row>0</xdr:row>
      <xdr:rowOff>22412</xdr:rowOff>
    </xdr:from>
    <xdr:to>
      <xdr:col>30</xdr:col>
      <xdr:colOff>268724</xdr:colOff>
      <xdr:row>20</xdr:row>
      <xdr:rowOff>41599</xdr:rowOff>
    </xdr:to>
    <xdr:pic>
      <xdr:nvPicPr>
        <xdr:cNvPr id="10" name="图片 9">
          <a:extLst>
            <a:ext uri="{FF2B5EF4-FFF2-40B4-BE49-F238E27FC236}">
              <a16:creationId xmlns:a16="http://schemas.microsoft.com/office/drawing/2014/main" xmlns="" id="{00000000-0008-0000-0700-00000A000000}"/>
            </a:ext>
          </a:extLst>
        </xdr:cNvPr>
        <xdr:cNvPicPr>
          <a:picLocks noChangeAspect="1"/>
        </xdr:cNvPicPr>
      </xdr:nvPicPr>
      <xdr:blipFill>
        <a:blip xmlns:r="http://schemas.openxmlformats.org/officeDocument/2006/relationships" r:embed="rId9"/>
        <a:stretch>
          <a:fillRect/>
        </a:stretch>
      </xdr:blipFill>
      <xdr:spPr>
        <a:xfrm>
          <a:off x="14556441" y="22412"/>
          <a:ext cx="6219048" cy="3380952"/>
        </a:xfrm>
        <a:prstGeom prst="rect">
          <a:avLst/>
        </a:prstGeom>
      </xdr:spPr>
    </xdr:pic>
    <xdr:clientData/>
  </xdr:twoCellAnchor>
  <xdr:twoCellAnchor editAs="oneCell">
    <xdr:from>
      <xdr:col>30</xdr:col>
      <xdr:colOff>277090</xdr:colOff>
      <xdr:row>0</xdr:row>
      <xdr:rowOff>0</xdr:rowOff>
    </xdr:from>
    <xdr:to>
      <xdr:col>39</xdr:col>
      <xdr:colOff>372340</xdr:colOff>
      <xdr:row>259</xdr:row>
      <xdr:rowOff>161925</xdr:rowOff>
    </xdr:to>
    <xdr:pic>
      <xdr:nvPicPr>
        <xdr:cNvPr id="11" name="图片 10" descr="无限幻斗 手游 #游戏UI#&#10;绘UI-专...">
          <a:extLst>
            <a:ext uri="{FF2B5EF4-FFF2-40B4-BE49-F238E27FC236}">
              <a16:creationId xmlns:a16="http://schemas.microsoft.com/office/drawing/2014/main" xmlns="" id="{00000000-0008-0000-07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1058908" y="0"/>
          <a:ext cx="6329796" cy="45016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39</xdr:col>
      <xdr:colOff>476249</xdr:colOff>
      <xdr:row>0</xdr:row>
      <xdr:rowOff>0</xdr:rowOff>
    </xdr:from>
    <xdr:to>
      <xdr:col>48</xdr:col>
      <xdr:colOff>571500</xdr:colOff>
      <xdr:row>217</xdr:row>
      <xdr:rowOff>76199</xdr:rowOff>
    </xdr:to>
    <xdr:pic>
      <xdr:nvPicPr>
        <xdr:cNvPr id="12" name="图片 11" descr="游戏分享-三国如龙传-04&#10;更多精彩内容...">
          <a:extLst>
            <a:ext uri="{FF2B5EF4-FFF2-40B4-BE49-F238E27FC236}">
              <a16:creationId xmlns:a16="http://schemas.microsoft.com/office/drawing/2014/main" xmlns="" id="{00000000-0008-0000-07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7408187" y="0"/>
          <a:ext cx="6310313" cy="3624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666751</xdr:colOff>
      <xdr:row>0</xdr:row>
      <xdr:rowOff>0</xdr:rowOff>
    </xdr:from>
    <xdr:to>
      <xdr:col>58</xdr:col>
      <xdr:colOff>71438</xdr:colOff>
      <xdr:row>280</xdr:row>
      <xdr:rowOff>28575</xdr:rowOff>
    </xdr:to>
    <xdr:pic>
      <xdr:nvPicPr>
        <xdr:cNvPr id="13" name="图片 12" descr="游戏分享-梦间集-03&#10;更多精彩内容请关...">
          <a:extLst>
            <a:ext uri="{FF2B5EF4-FFF2-40B4-BE49-F238E27FC236}">
              <a16:creationId xmlns:a16="http://schemas.microsoft.com/office/drawing/2014/main" xmlns="" id="{00000000-0008-0000-07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3813751" y="0"/>
          <a:ext cx="6310312" cy="46701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58</xdr:col>
      <xdr:colOff>163286</xdr:colOff>
      <xdr:row>0</xdr:row>
      <xdr:rowOff>0</xdr:rowOff>
    </xdr:from>
    <xdr:to>
      <xdr:col>70</xdr:col>
      <xdr:colOff>418048</xdr:colOff>
      <xdr:row>38</xdr:row>
      <xdr:rowOff>97119</xdr:rowOff>
    </xdr:to>
    <xdr:pic>
      <xdr:nvPicPr>
        <xdr:cNvPr id="14" name="图片 13">
          <a:extLst>
            <a:ext uri="{FF2B5EF4-FFF2-40B4-BE49-F238E27FC236}">
              <a16:creationId xmlns:a16="http://schemas.microsoft.com/office/drawing/2014/main" xmlns="" id="{00000000-0008-0000-0700-00000E000000}"/>
            </a:ext>
          </a:extLst>
        </xdr:cNvPr>
        <xdr:cNvPicPr>
          <a:picLocks noChangeAspect="1"/>
        </xdr:cNvPicPr>
      </xdr:nvPicPr>
      <xdr:blipFill>
        <a:blip xmlns:r="http://schemas.openxmlformats.org/officeDocument/2006/relationships" r:embed="rId13"/>
        <a:stretch>
          <a:fillRect/>
        </a:stretch>
      </xdr:blipFill>
      <xdr:spPr>
        <a:xfrm>
          <a:off x="39624000" y="0"/>
          <a:ext cx="8419048" cy="6819048"/>
        </a:xfrm>
        <a:prstGeom prst="rect">
          <a:avLst/>
        </a:prstGeom>
      </xdr:spPr>
    </xdr:pic>
    <xdr:clientData/>
  </xdr:twoCellAnchor>
  <xdr:twoCellAnchor editAs="oneCell">
    <xdr:from>
      <xdr:col>58</xdr:col>
      <xdr:colOff>95251</xdr:colOff>
      <xdr:row>38</xdr:row>
      <xdr:rowOff>108856</xdr:rowOff>
    </xdr:from>
    <xdr:to>
      <xdr:col>71</xdr:col>
      <xdr:colOff>78136</xdr:colOff>
      <xdr:row>80</xdr:row>
      <xdr:rowOff>61683</xdr:rowOff>
    </xdr:to>
    <xdr:pic>
      <xdr:nvPicPr>
        <xdr:cNvPr id="15" name="图片 14">
          <a:extLst>
            <a:ext uri="{FF2B5EF4-FFF2-40B4-BE49-F238E27FC236}">
              <a16:creationId xmlns:a16="http://schemas.microsoft.com/office/drawing/2014/main" xmlns="" id="{00000000-0008-0000-0700-00000F000000}"/>
            </a:ext>
          </a:extLst>
        </xdr:cNvPr>
        <xdr:cNvPicPr>
          <a:picLocks noChangeAspect="1"/>
        </xdr:cNvPicPr>
      </xdr:nvPicPr>
      <xdr:blipFill>
        <a:blip xmlns:r="http://schemas.openxmlformats.org/officeDocument/2006/relationships" r:embed="rId14"/>
        <a:stretch>
          <a:fillRect/>
        </a:stretch>
      </xdr:blipFill>
      <xdr:spPr>
        <a:xfrm>
          <a:off x="39555965" y="6830785"/>
          <a:ext cx="8827528" cy="7382327"/>
        </a:xfrm>
        <a:prstGeom prst="rect">
          <a:avLst/>
        </a:prstGeom>
      </xdr:spPr>
    </xdr:pic>
    <xdr:clientData/>
  </xdr:twoCellAnchor>
  <xdr:twoCellAnchor editAs="oneCell">
    <xdr:from>
      <xdr:col>58</xdr:col>
      <xdr:colOff>363681</xdr:colOff>
      <xdr:row>78</xdr:row>
      <xdr:rowOff>155864</xdr:rowOff>
    </xdr:from>
    <xdr:to>
      <xdr:col>70</xdr:col>
      <xdr:colOff>508097</xdr:colOff>
      <xdr:row>117</xdr:row>
      <xdr:rowOff>135106</xdr:rowOff>
    </xdr:to>
    <xdr:pic>
      <xdr:nvPicPr>
        <xdr:cNvPr id="16" name="图片 15">
          <a:extLst>
            <a:ext uri="{FF2B5EF4-FFF2-40B4-BE49-F238E27FC236}">
              <a16:creationId xmlns:a16="http://schemas.microsoft.com/office/drawing/2014/main" xmlns="" id="{00000000-0008-0000-0700-000010000000}"/>
            </a:ext>
          </a:extLst>
        </xdr:cNvPr>
        <xdr:cNvPicPr>
          <a:picLocks noChangeAspect="1"/>
        </xdr:cNvPicPr>
      </xdr:nvPicPr>
      <xdr:blipFill>
        <a:blip xmlns:r="http://schemas.openxmlformats.org/officeDocument/2006/relationships" r:embed="rId15"/>
        <a:stretch>
          <a:fillRect/>
        </a:stretch>
      </xdr:blipFill>
      <xdr:spPr>
        <a:xfrm>
          <a:off x="40541863" y="13664046"/>
          <a:ext cx="8457143" cy="6733333"/>
        </a:xfrm>
        <a:prstGeom prst="rect">
          <a:avLst/>
        </a:prstGeom>
      </xdr:spPr>
    </xdr:pic>
    <xdr:clientData/>
  </xdr:twoCellAnchor>
  <xdr:twoCellAnchor editAs="oneCell">
    <xdr:from>
      <xdr:col>58</xdr:col>
      <xdr:colOff>536864</xdr:colOff>
      <xdr:row>118</xdr:row>
      <xdr:rowOff>17317</xdr:rowOff>
    </xdr:from>
    <xdr:to>
      <xdr:col>70</xdr:col>
      <xdr:colOff>433661</xdr:colOff>
      <xdr:row>156</xdr:row>
      <xdr:rowOff>131646</xdr:rowOff>
    </xdr:to>
    <xdr:pic>
      <xdr:nvPicPr>
        <xdr:cNvPr id="17" name="图片 16">
          <a:extLst>
            <a:ext uri="{FF2B5EF4-FFF2-40B4-BE49-F238E27FC236}">
              <a16:creationId xmlns:a16="http://schemas.microsoft.com/office/drawing/2014/main" xmlns="" id="{00000000-0008-0000-0700-000011000000}"/>
            </a:ext>
          </a:extLst>
        </xdr:cNvPr>
        <xdr:cNvPicPr>
          <a:picLocks noChangeAspect="1"/>
        </xdr:cNvPicPr>
      </xdr:nvPicPr>
      <xdr:blipFill>
        <a:blip xmlns:r="http://schemas.openxmlformats.org/officeDocument/2006/relationships" r:embed="rId16"/>
        <a:stretch>
          <a:fillRect/>
        </a:stretch>
      </xdr:blipFill>
      <xdr:spPr>
        <a:xfrm>
          <a:off x="40715046" y="20452772"/>
          <a:ext cx="8209524" cy="6695238"/>
        </a:xfrm>
        <a:prstGeom prst="rect">
          <a:avLst/>
        </a:prstGeom>
      </xdr:spPr>
    </xdr:pic>
    <xdr:clientData/>
  </xdr:twoCellAnchor>
  <xdr:twoCellAnchor editAs="oneCell">
    <xdr:from>
      <xdr:col>70</xdr:col>
      <xdr:colOff>571500</xdr:colOff>
      <xdr:row>0</xdr:row>
      <xdr:rowOff>0</xdr:rowOff>
    </xdr:from>
    <xdr:to>
      <xdr:col>79</xdr:col>
      <xdr:colOff>666750</xdr:colOff>
      <xdr:row>211</xdr:row>
      <xdr:rowOff>66675</xdr:rowOff>
    </xdr:to>
    <xdr:pic>
      <xdr:nvPicPr>
        <xdr:cNvPr id="18" name="图片 17" descr="游戏分享-轮回诀-05&#10;更多精彩内容请关...">
          <a:extLst>
            <a:ext uri="{FF2B5EF4-FFF2-40B4-BE49-F238E27FC236}">
              <a16:creationId xmlns:a16="http://schemas.microsoft.com/office/drawing/2014/main" xmlns="" id="{00000000-0008-0000-0700-000012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8577500" y="0"/>
          <a:ext cx="6267450" cy="40262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79</xdr:col>
      <xdr:colOff>666750</xdr:colOff>
      <xdr:row>0</xdr:row>
      <xdr:rowOff>0</xdr:rowOff>
    </xdr:from>
    <xdr:to>
      <xdr:col>89</xdr:col>
      <xdr:colOff>71438</xdr:colOff>
      <xdr:row>259</xdr:row>
      <xdr:rowOff>161925</xdr:rowOff>
    </xdr:to>
    <xdr:pic>
      <xdr:nvPicPr>
        <xdr:cNvPr id="19" name="图片 18" descr="命运-冠位指定（FGO） 手游 #游戏U...">
          <a:extLst>
            <a:ext uri="{FF2B5EF4-FFF2-40B4-BE49-F238E27FC236}">
              <a16:creationId xmlns:a16="http://schemas.microsoft.com/office/drawing/2014/main" xmlns="" id="{00000000-0008-0000-0700-000013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55221188" y="0"/>
          <a:ext cx="6310313" cy="43333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cehua/2.&#25968;&#20540;&#32452;/&#36164;&#26009;/slg/&#31574;&#21010;&#26696;/&#25968;&#20540;/&#32463;&#27982;&#34920;.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进度"/>
      <sheetName val="问题"/>
      <sheetName val="节奏总纲"/>
      <sheetName val="资源-玩家经验"/>
      <sheetName val="资源-武将经验"/>
      <sheetName val="功能-玩家城池城建"/>
      <sheetName val="资源-玩家城池建筑时间"/>
      <sheetName val="资源-装备"/>
      <sheetName val="资源-银币"/>
      <sheetName val="资源-铁"/>
      <sheetName val="资源-木石铜"/>
      <sheetName val="Sheet3"/>
      <sheetName val="资源-体力"/>
      <sheetName val="设定-slg基础信息"/>
      <sheetName val="功能-日常任务"/>
      <sheetName val="功能-主线任务"/>
      <sheetName val="资源-钻石"/>
      <sheetName val="功能-付费相关"/>
      <sheetName val="功能-活动"/>
      <sheetName val="资源—贡品材料"/>
      <sheetName val="草稿"/>
      <sheetName val="Sheet1"/>
      <sheetName val="Sheet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row r="41">
          <cell r="C41">
            <v>10000</v>
          </cell>
          <cell r="D41">
            <v>15000</v>
          </cell>
          <cell r="E41">
            <v>28200</v>
          </cell>
          <cell r="F41">
            <v>87160</v>
          </cell>
          <cell r="G41">
            <v>250740</v>
          </cell>
        </row>
        <row r="42">
          <cell r="C42">
            <v>18000</v>
          </cell>
          <cell r="D42">
            <v>27800</v>
          </cell>
          <cell r="E42">
            <v>53760</v>
          </cell>
          <cell r="F42">
            <v>170888</v>
          </cell>
          <cell r="G42">
            <v>496332</v>
          </cell>
        </row>
        <row r="43">
          <cell r="C43">
            <v>35000</v>
          </cell>
          <cell r="D43">
            <v>58500</v>
          </cell>
          <cell r="E43">
            <v>121200</v>
          </cell>
          <cell r="F43">
            <v>410060</v>
          </cell>
          <cell r="G43">
            <v>1215090</v>
          </cell>
        </row>
        <row r="44">
          <cell r="C44">
            <v>96250</v>
          </cell>
          <cell r="D44">
            <v>165875</v>
          </cell>
          <cell r="E44">
            <v>352050</v>
          </cell>
          <cell r="F44">
            <v>1215165</v>
          </cell>
          <cell r="G44">
            <v>3622747.5</v>
          </cell>
        </row>
      </sheetData>
      <sheetData sheetId="17" refreshError="1"/>
      <sheetData sheetId="18" refreshError="1"/>
      <sheetData sheetId="19" refreshError="1"/>
      <sheetData sheetId="20" refreshError="1"/>
      <sheetData sheetId="21" refreshError="1"/>
      <sheetData sheetId="22" refreshError="1"/>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J34"/>
  <sheetViews>
    <sheetView topLeftCell="A4" workbookViewId="0">
      <selection activeCell="D15" sqref="D15:J15"/>
    </sheetView>
  </sheetViews>
  <sheetFormatPr defaultRowHeight="13.5"/>
  <sheetData>
    <row r="1" spans="1:10">
      <c r="A1" s="74"/>
      <c r="B1" s="75"/>
      <c r="C1" s="75"/>
      <c r="D1" s="75"/>
      <c r="E1" s="75"/>
      <c r="F1" s="75"/>
      <c r="G1" s="75"/>
      <c r="H1" s="75"/>
      <c r="I1" s="75"/>
      <c r="J1" s="75"/>
    </row>
    <row r="2" spans="1:10">
      <c r="A2" s="1" t="s">
        <v>0</v>
      </c>
      <c r="B2" s="73"/>
      <c r="C2" s="73"/>
      <c r="D2" s="73"/>
      <c r="E2" s="73"/>
      <c r="F2" s="73"/>
      <c r="G2" s="73"/>
      <c r="H2" s="73"/>
      <c r="I2" s="73"/>
      <c r="J2" s="73"/>
    </row>
    <row r="3" spans="1:10">
      <c r="A3" s="1" t="s">
        <v>1</v>
      </c>
      <c r="B3" s="73" t="s">
        <v>288</v>
      </c>
      <c r="C3" s="73"/>
      <c r="D3" s="73"/>
      <c r="E3" s="73"/>
      <c r="F3" s="73"/>
      <c r="G3" s="73"/>
      <c r="H3" s="73"/>
      <c r="I3" s="73"/>
      <c r="J3" s="73"/>
    </row>
    <row r="4" spans="1:10">
      <c r="A4" s="1" t="s">
        <v>2</v>
      </c>
      <c r="B4" s="73"/>
      <c r="C4" s="73"/>
      <c r="D4" s="73"/>
      <c r="E4" s="73"/>
      <c r="F4" s="73"/>
      <c r="G4" s="73"/>
      <c r="H4" s="73"/>
      <c r="I4" s="73"/>
      <c r="J4" s="73"/>
    </row>
    <row r="5" spans="1:10">
      <c r="A5" s="1" t="s">
        <v>3</v>
      </c>
      <c r="B5" s="73"/>
      <c r="C5" s="73"/>
      <c r="D5" s="73"/>
      <c r="E5" s="73"/>
      <c r="F5" s="73"/>
      <c r="G5" s="73"/>
      <c r="H5" s="73"/>
      <c r="I5" s="73"/>
      <c r="J5" s="73"/>
    </row>
    <row r="6" spans="1:10">
      <c r="A6" s="1" t="s">
        <v>4</v>
      </c>
      <c r="B6" s="73"/>
      <c r="C6" s="73"/>
      <c r="D6" s="73"/>
      <c r="E6" s="73"/>
      <c r="F6" s="73"/>
      <c r="G6" s="73"/>
      <c r="H6" s="73"/>
      <c r="I6" s="73"/>
      <c r="J6" s="73"/>
    </row>
    <row r="7" spans="1:10">
      <c r="A7" s="1" t="s">
        <v>5</v>
      </c>
      <c r="B7" s="73" t="s">
        <v>287</v>
      </c>
      <c r="C7" s="73"/>
      <c r="D7" s="73"/>
      <c r="E7" s="73"/>
      <c r="F7" s="73"/>
      <c r="G7" s="73"/>
      <c r="H7" s="73"/>
      <c r="I7" s="73"/>
      <c r="J7" s="73"/>
    </row>
    <row r="8" spans="1:10">
      <c r="A8" s="1" t="s">
        <v>6</v>
      </c>
      <c r="B8" s="76" t="s">
        <v>7</v>
      </c>
      <c r="C8" s="76"/>
      <c r="D8" s="76"/>
      <c r="E8" s="76"/>
      <c r="F8" s="76"/>
      <c r="G8" s="76"/>
      <c r="H8" s="76"/>
      <c r="I8" s="76"/>
      <c r="J8" s="76"/>
    </row>
    <row r="9" spans="1:10">
      <c r="A9" s="77" t="s">
        <v>8</v>
      </c>
      <c r="B9" s="77"/>
      <c r="C9" s="77"/>
      <c r="D9" s="77"/>
      <c r="E9" s="77"/>
      <c r="F9" s="77"/>
      <c r="G9" s="77"/>
      <c r="H9" s="77"/>
      <c r="I9" s="77"/>
      <c r="J9" s="77"/>
    </row>
    <row r="10" spans="1:10">
      <c r="A10" s="33" t="s">
        <v>9</v>
      </c>
      <c r="B10" s="33" t="s">
        <v>10</v>
      </c>
      <c r="C10" s="33" t="s">
        <v>11</v>
      </c>
      <c r="D10" s="78" t="s">
        <v>12</v>
      </c>
      <c r="E10" s="78"/>
      <c r="F10" s="78"/>
      <c r="G10" s="78"/>
      <c r="H10" s="78"/>
      <c r="I10" s="78"/>
      <c r="J10" s="78"/>
    </row>
    <row r="11" spans="1:10">
      <c r="A11" s="34">
        <v>43362</v>
      </c>
      <c r="B11" s="32" t="s">
        <v>289</v>
      </c>
      <c r="C11" s="31" t="s">
        <v>290</v>
      </c>
      <c r="D11" s="73" t="s">
        <v>291</v>
      </c>
      <c r="E11" s="73"/>
      <c r="F11" s="73"/>
      <c r="G11" s="73"/>
      <c r="H11" s="73"/>
      <c r="I11" s="73"/>
      <c r="J11" s="73"/>
    </row>
    <row r="12" spans="1:10">
      <c r="A12" s="34">
        <v>43364</v>
      </c>
      <c r="B12" s="39" t="s">
        <v>289</v>
      </c>
      <c r="C12" s="38" t="s">
        <v>288</v>
      </c>
      <c r="D12" s="73" t="s">
        <v>394</v>
      </c>
      <c r="E12" s="73"/>
      <c r="F12" s="73"/>
      <c r="G12" s="73"/>
      <c r="H12" s="73"/>
      <c r="I12" s="73"/>
      <c r="J12" s="73"/>
    </row>
    <row r="13" spans="1:10">
      <c r="A13" s="34">
        <v>43368</v>
      </c>
      <c r="B13" s="39" t="s">
        <v>289</v>
      </c>
      <c r="C13" s="38" t="s">
        <v>288</v>
      </c>
      <c r="D13" s="73" t="s">
        <v>401</v>
      </c>
      <c r="E13" s="73"/>
      <c r="F13" s="73"/>
      <c r="G13" s="73"/>
      <c r="H13" s="73"/>
      <c r="I13" s="73"/>
      <c r="J13" s="73"/>
    </row>
    <row r="14" spans="1:10">
      <c r="A14" s="34">
        <v>43373</v>
      </c>
      <c r="B14" s="32" t="s">
        <v>429</v>
      </c>
      <c r="C14" s="43" t="s">
        <v>288</v>
      </c>
      <c r="D14" s="73" t="s">
        <v>430</v>
      </c>
      <c r="E14" s="73"/>
      <c r="F14" s="73"/>
      <c r="G14" s="73"/>
      <c r="H14" s="73"/>
      <c r="I14" s="73"/>
      <c r="J14" s="73"/>
    </row>
    <row r="15" spans="1:10">
      <c r="A15" s="34">
        <v>43406</v>
      </c>
      <c r="B15" s="49" t="s">
        <v>289</v>
      </c>
      <c r="C15" s="48" t="s">
        <v>288</v>
      </c>
      <c r="D15" s="73" t="s">
        <v>451</v>
      </c>
      <c r="E15" s="73"/>
      <c r="F15" s="73"/>
      <c r="G15" s="73"/>
      <c r="H15" s="73"/>
      <c r="I15" s="73"/>
      <c r="J15" s="73"/>
    </row>
    <row r="16" spans="1:10">
      <c r="A16" s="34"/>
      <c r="B16" s="32"/>
      <c r="C16" s="31"/>
      <c r="D16" s="73"/>
      <c r="E16" s="73"/>
      <c r="F16" s="73"/>
      <c r="G16" s="73"/>
      <c r="H16" s="73"/>
      <c r="I16" s="73"/>
      <c r="J16" s="73"/>
    </row>
    <row r="17" spans="1:10">
      <c r="A17" s="34"/>
      <c r="B17" s="32"/>
      <c r="C17" s="31"/>
      <c r="D17" s="73"/>
      <c r="E17" s="73"/>
      <c r="F17" s="73"/>
      <c r="G17" s="73"/>
      <c r="H17" s="73"/>
      <c r="I17" s="73"/>
      <c r="J17" s="73"/>
    </row>
    <row r="18" spans="1:10">
      <c r="A18" s="34"/>
      <c r="B18" s="32"/>
      <c r="C18" s="31"/>
      <c r="D18" s="73"/>
      <c r="E18" s="73"/>
      <c r="F18" s="73"/>
      <c r="G18" s="73"/>
      <c r="H18" s="73"/>
      <c r="I18" s="73"/>
      <c r="J18" s="73"/>
    </row>
    <row r="19" spans="1:10">
      <c r="A19" s="34"/>
      <c r="B19" s="32"/>
      <c r="C19" s="31"/>
      <c r="D19" s="73"/>
      <c r="E19" s="73"/>
      <c r="F19" s="73"/>
      <c r="G19" s="73"/>
      <c r="H19" s="73"/>
      <c r="I19" s="73"/>
      <c r="J19" s="73"/>
    </row>
    <row r="20" spans="1:10">
      <c r="A20" s="35"/>
      <c r="B20" s="32"/>
      <c r="C20" s="31"/>
      <c r="D20" s="73"/>
      <c r="E20" s="73"/>
      <c r="F20" s="73"/>
      <c r="G20" s="73"/>
      <c r="H20" s="73"/>
      <c r="I20" s="73"/>
      <c r="J20" s="73"/>
    </row>
    <row r="21" spans="1:10">
      <c r="A21" s="35"/>
      <c r="B21" s="32"/>
      <c r="C21" s="31"/>
      <c r="D21" s="73"/>
      <c r="E21" s="73"/>
      <c r="F21" s="73"/>
      <c r="G21" s="73"/>
      <c r="H21" s="73"/>
      <c r="I21" s="73"/>
      <c r="J21" s="73"/>
    </row>
    <row r="22" spans="1:10">
      <c r="A22" s="35"/>
      <c r="B22" s="32"/>
      <c r="C22" s="31"/>
      <c r="D22" s="73"/>
      <c r="E22" s="73"/>
      <c r="F22" s="73"/>
      <c r="G22" s="73"/>
      <c r="H22" s="73"/>
      <c r="I22" s="73"/>
      <c r="J22" s="73"/>
    </row>
    <row r="23" spans="1:10">
      <c r="A23" s="35"/>
      <c r="B23" s="32"/>
      <c r="C23" s="31"/>
      <c r="D23" s="73"/>
      <c r="E23" s="73"/>
      <c r="F23" s="73"/>
      <c r="G23" s="73"/>
      <c r="H23" s="73"/>
      <c r="I23" s="73"/>
      <c r="J23" s="73"/>
    </row>
    <row r="24" spans="1:10">
      <c r="A24" s="35"/>
      <c r="B24" s="32"/>
      <c r="C24" s="31"/>
      <c r="D24" s="73"/>
      <c r="E24" s="73"/>
      <c r="F24" s="73"/>
      <c r="G24" s="73"/>
      <c r="H24" s="73"/>
      <c r="I24" s="73"/>
      <c r="J24" s="73"/>
    </row>
    <row r="25" spans="1:10">
      <c r="A25" s="35"/>
      <c r="B25" s="32"/>
      <c r="C25" s="31"/>
      <c r="D25" s="73"/>
      <c r="E25" s="73"/>
      <c r="F25" s="73"/>
      <c r="G25" s="73"/>
      <c r="H25" s="73"/>
      <c r="I25" s="73"/>
      <c r="J25" s="73"/>
    </row>
    <row r="26" spans="1:10">
      <c r="A26" s="35"/>
      <c r="B26" s="32"/>
      <c r="C26" s="31"/>
      <c r="D26" s="73"/>
      <c r="E26" s="73"/>
      <c r="F26" s="73"/>
      <c r="G26" s="73"/>
      <c r="H26" s="73"/>
      <c r="I26" s="73"/>
      <c r="J26" s="73"/>
    </row>
    <row r="30" spans="1:10" ht="16.5">
      <c r="A30" s="79"/>
      <c r="B30" s="80"/>
      <c r="C30" s="88" t="s">
        <v>98</v>
      </c>
      <c r="D30" s="88"/>
      <c r="E30" s="89"/>
      <c r="F30" s="7" t="s">
        <v>97</v>
      </c>
      <c r="G30" s="6"/>
    </row>
    <row r="31" spans="1:10" ht="16.5">
      <c r="A31" s="81" t="s">
        <v>96</v>
      </c>
      <c r="B31" s="82"/>
      <c r="C31" s="88" t="s">
        <v>95</v>
      </c>
      <c r="D31" s="88"/>
      <c r="E31" s="89"/>
      <c r="F31" s="7" t="s">
        <v>94</v>
      </c>
      <c r="G31" s="6"/>
    </row>
    <row r="32" spans="1:10" ht="16.5">
      <c r="A32" s="83" t="s">
        <v>93</v>
      </c>
      <c r="B32" s="84"/>
      <c r="C32" s="88" t="s">
        <v>92</v>
      </c>
      <c r="D32" s="88"/>
      <c r="E32" s="89"/>
      <c r="F32" s="7" t="s">
        <v>91</v>
      </c>
      <c r="G32" s="6"/>
    </row>
    <row r="33" spans="1:7" ht="16.5">
      <c r="A33" s="85" t="s">
        <v>90</v>
      </c>
      <c r="B33" s="85"/>
      <c r="C33" s="88" t="s">
        <v>89</v>
      </c>
      <c r="D33" s="88"/>
      <c r="E33" s="89"/>
      <c r="F33" s="8" t="s">
        <v>88</v>
      </c>
      <c r="G33" s="6"/>
    </row>
    <row r="34" spans="1:7" ht="16.5">
      <c r="A34" s="86" t="s">
        <v>87</v>
      </c>
      <c r="B34" s="87"/>
      <c r="C34" s="88" t="s">
        <v>86</v>
      </c>
      <c r="D34" s="88"/>
      <c r="E34" s="89"/>
      <c r="F34" s="7" t="s">
        <v>302</v>
      </c>
      <c r="G34" s="6"/>
    </row>
  </sheetData>
  <mergeCells count="36">
    <mergeCell ref="C30:E30"/>
    <mergeCell ref="C31:E31"/>
    <mergeCell ref="C32:E32"/>
    <mergeCell ref="C33:E33"/>
    <mergeCell ref="C34:E34"/>
    <mergeCell ref="A30:B30"/>
    <mergeCell ref="A31:B31"/>
    <mergeCell ref="A32:B32"/>
    <mergeCell ref="A33:B33"/>
    <mergeCell ref="A34:B34"/>
    <mergeCell ref="D25:J25"/>
    <mergeCell ref="D26:J26"/>
    <mergeCell ref="D19:J19"/>
    <mergeCell ref="D20:J20"/>
    <mergeCell ref="D21:J21"/>
    <mergeCell ref="D22:J22"/>
    <mergeCell ref="D23:J23"/>
    <mergeCell ref="D24:J24"/>
    <mergeCell ref="D18:J18"/>
    <mergeCell ref="B7:J7"/>
    <mergeCell ref="B8:J8"/>
    <mergeCell ref="A9:J9"/>
    <mergeCell ref="D10:J10"/>
    <mergeCell ref="D11:J11"/>
    <mergeCell ref="D12:J12"/>
    <mergeCell ref="D13:J13"/>
    <mergeCell ref="D14:J14"/>
    <mergeCell ref="D15:J15"/>
    <mergeCell ref="D16:J16"/>
    <mergeCell ref="D17:J17"/>
    <mergeCell ref="B6:J6"/>
    <mergeCell ref="A1:J1"/>
    <mergeCell ref="B2:J2"/>
    <mergeCell ref="B3:J3"/>
    <mergeCell ref="B4:J4"/>
    <mergeCell ref="B5:J5"/>
  </mergeCells>
  <phoneticPr fontId="3"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dimension ref="A1"/>
  <sheetViews>
    <sheetView workbookViewId="0">
      <selection activeCell="I40" sqref="I40"/>
    </sheetView>
  </sheetViews>
  <sheetFormatPr defaultRowHeight="13.5"/>
  <sheetData/>
  <phoneticPr fontId="3"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dimension ref="A1"/>
  <sheetViews>
    <sheetView workbookViewId="0">
      <selection activeCell="F38" sqref="F38"/>
    </sheetView>
  </sheetViews>
  <sheetFormatPr defaultRowHeight="13.5"/>
  <sheetData/>
  <phoneticPr fontId="3" type="noConversion"/>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dimension ref="A1:W503"/>
  <sheetViews>
    <sheetView showGridLines="0" zoomScale="85" zoomScaleNormal="85" workbookViewId="0">
      <selection activeCell="V261" sqref="V261"/>
    </sheetView>
  </sheetViews>
  <sheetFormatPr defaultRowHeight="14.25"/>
  <cols>
    <col min="1" max="22" width="9" style="22"/>
    <col min="23" max="23" width="81" style="23" customWidth="1"/>
    <col min="24" max="16384" width="9" style="22"/>
  </cols>
  <sheetData>
    <row r="1" spans="1:23" s="20" customFormat="1">
      <c r="A1" s="19" t="s">
        <v>101</v>
      </c>
      <c r="W1" s="21"/>
    </row>
    <row r="2" spans="1:23">
      <c r="A2" s="22">
        <v>1</v>
      </c>
      <c r="B2" s="22" t="s">
        <v>118</v>
      </c>
    </row>
    <row r="3" spans="1:23">
      <c r="B3" s="22">
        <v>1</v>
      </c>
      <c r="C3" s="22" t="s">
        <v>119</v>
      </c>
    </row>
    <row r="4" spans="1:23">
      <c r="B4" s="22">
        <v>2</v>
      </c>
      <c r="C4" s="24" t="s">
        <v>123</v>
      </c>
    </row>
    <row r="5" spans="1:23">
      <c r="B5" s="22">
        <v>3</v>
      </c>
      <c r="C5" s="22" t="s">
        <v>124</v>
      </c>
    </row>
    <row r="6" spans="1:23">
      <c r="B6" s="22">
        <v>4</v>
      </c>
      <c r="C6" s="22" t="s">
        <v>120</v>
      </c>
    </row>
    <row r="7" spans="1:23">
      <c r="B7" s="22">
        <v>5</v>
      </c>
      <c r="C7" s="22" t="s">
        <v>121</v>
      </c>
    </row>
    <row r="8" spans="1:23">
      <c r="B8" s="22">
        <v>6</v>
      </c>
      <c r="C8" s="22" t="s">
        <v>122</v>
      </c>
    </row>
    <row r="15" spans="1:23" s="28" customFormat="1" ht="25.5">
      <c r="A15" s="28">
        <v>2</v>
      </c>
      <c r="B15" s="28" t="s">
        <v>125</v>
      </c>
      <c r="W15" s="29"/>
    </row>
    <row r="17" spans="2:21">
      <c r="B17" s="25"/>
      <c r="S17" s="25" t="s">
        <v>126</v>
      </c>
    </row>
    <row r="18" spans="2:21">
      <c r="S18" s="22">
        <v>1</v>
      </c>
      <c r="T18" s="22" t="s">
        <v>127</v>
      </c>
      <c r="U18" s="22" t="s">
        <v>249</v>
      </c>
    </row>
    <row r="19" spans="2:21">
      <c r="U19" s="22" t="s">
        <v>128</v>
      </c>
    </row>
    <row r="20" spans="2:21">
      <c r="U20" s="22" t="s">
        <v>129</v>
      </c>
    </row>
    <row r="22" spans="2:21">
      <c r="S22" s="22">
        <v>2</v>
      </c>
      <c r="T22" s="22" t="s">
        <v>130</v>
      </c>
      <c r="U22" s="22" t="s">
        <v>131</v>
      </c>
    </row>
    <row r="24" spans="2:21">
      <c r="S24" s="22">
        <v>3</v>
      </c>
      <c r="T24" s="22" t="s">
        <v>130</v>
      </c>
      <c r="U24" s="22" t="s">
        <v>132</v>
      </c>
    </row>
    <row r="26" spans="2:21">
      <c r="S26" s="22">
        <v>4</v>
      </c>
      <c r="T26" s="22" t="s">
        <v>130</v>
      </c>
      <c r="U26" s="22" t="s">
        <v>133</v>
      </c>
    </row>
    <row r="27" spans="2:21">
      <c r="U27" s="22" t="s">
        <v>134</v>
      </c>
    </row>
    <row r="28" spans="2:21">
      <c r="U28" s="22" t="s">
        <v>138</v>
      </c>
    </row>
    <row r="29" spans="2:21">
      <c r="U29" s="22" t="s">
        <v>135</v>
      </c>
    </row>
    <row r="30" spans="2:21">
      <c r="U30" s="22" t="s">
        <v>136</v>
      </c>
    </row>
    <row r="31" spans="2:21">
      <c r="U31" s="22" t="s">
        <v>137</v>
      </c>
    </row>
    <row r="33" spans="19:23">
      <c r="S33" s="22">
        <v>5</v>
      </c>
      <c r="T33" s="22" t="s">
        <v>130</v>
      </c>
      <c r="U33" s="25" t="s">
        <v>139</v>
      </c>
    </row>
    <row r="35" spans="19:23">
      <c r="S35" s="22">
        <v>6</v>
      </c>
      <c r="T35" s="22" t="s">
        <v>130</v>
      </c>
      <c r="U35" s="25" t="s">
        <v>140</v>
      </c>
    </row>
    <row r="36" spans="19:23">
      <c r="S36" s="22" t="s">
        <v>141</v>
      </c>
    </row>
    <row r="37" spans="19:23">
      <c r="U37" s="22">
        <v>1</v>
      </c>
      <c r="V37" s="22" t="s">
        <v>142</v>
      </c>
    </row>
    <row r="38" spans="19:23">
      <c r="U38" s="22">
        <v>2</v>
      </c>
      <c r="V38" s="22" t="s">
        <v>143</v>
      </c>
    </row>
    <row r="39" spans="19:23">
      <c r="U39" s="22">
        <v>3</v>
      </c>
      <c r="V39" s="22" t="s">
        <v>144</v>
      </c>
    </row>
    <row r="40" spans="19:23">
      <c r="W40" s="22" t="s">
        <v>145</v>
      </c>
    </row>
    <row r="41" spans="19:23">
      <c r="W41" s="22" t="s">
        <v>146</v>
      </c>
    </row>
    <row r="43" spans="19:23">
      <c r="U43" s="22">
        <v>4</v>
      </c>
      <c r="V43" s="22" t="s">
        <v>210</v>
      </c>
    </row>
    <row r="44" spans="19:23">
      <c r="U44" s="22">
        <v>5</v>
      </c>
      <c r="V44" s="22" t="s">
        <v>235</v>
      </c>
    </row>
    <row r="45" spans="19:23">
      <c r="U45" s="22">
        <v>6</v>
      </c>
      <c r="V45" s="22" t="s">
        <v>150</v>
      </c>
    </row>
    <row r="46" spans="19:23">
      <c r="U46" s="22">
        <v>7</v>
      </c>
      <c r="V46" s="22" t="s">
        <v>151</v>
      </c>
    </row>
    <row r="47" spans="19:23">
      <c r="U47" s="22">
        <v>8</v>
      </c>
      <c r="V47" s="22" t="s">
        <v>211</v>
      </c>
    </row>
    <row r="49" spans="19:22">
      <c r="S49" s="22">
        <v>7</v>
      </c>
      <c r="T49" s="22" t="s">
        <v>130</v>
      </c>
      <c r="U49" s="25" t="s">
        <v>147</v>
      </c>
    </row>
    <row r="51" spans="19:22">
      <c r="U51" s="22">
        <v>1</v>
      </c>
      <c r="V51" s="22" t="s">
        <v>148</v>
      </c>
    </row>
    <row r="52" spans="19:22">
      <c r="U52" s="22">
        <v>2</v>
      </c>
      <c r="V52" s="26" t="s">
        <v>149</v>
      </c>
    </row>
    <row r="57" spans="19:22">
      <c r="S57" s="25" t="s">
        <v>153</v>
      </c>
    </row>
    <row r="59" spans="19:22">
      <c r="S59" s="22">
        <v>8</v>
      </c>
      <c r="T59" s="22" t="s">
        <v>152</v>
      </c>
      <c r="U59" s="25" t="s">
        <v>154</v>
      </c>
    </row>
    <row r="61" spans="19:22">
      <c r="U61" s="22">
        <v>1</v>
      </c>
      <c r="V61" s="22" t="s">
        <v>155</v>
      </c>
    </row>
    <row r="62" spans="19:22">
      <c r="U62" s="22">
        <v>2</v>
      </c>
      <c r="V62" s="22" t="s">
        <v>156</v>
      </c>
    </row>
    <row r="63" spans="19:22">
      <c r="U63" s="22">
        <v>3</v>
      </c>
      <c r="V63" s="22" t="s">
        <v>157</v>
      </c>
    </row>
    <row r="64" spans="19:22">
      <c r="U64" s="22">
        <v>4</v>
      </c>
      <c r="V64" s="22" t="s">
        <v>236</v>
      </c>
    </row>
    <row r="67" spans="19:23">
      <c r="S67" s="22">
        <v>9</v>
      </c>
      <c r="T67" s="22" t="s">
        <v>130</v>
      </c>
      <c r="U67" s="25" t="s">
        <v>158</v>
      </c>
    </row>
    <row r="69" spans="19:23">
      <c r="U69" s="22">
        <v>1</v>
      </c>
      <c r="V69" s="22" t="s">
        <v>159</v>
      </c>
    </row>
    <row r="70" spans="19:23">
      <c r="U70" s="22">
        <v>2</v>
      </c>
      <c r="V70" s="22" t="s">
        <v>160</v>
      </c>
    </row>
    <row r="71" spans="19:23">
      <c r="U71" s="22">
        <v>3</v>
      </c>
      <c r="V71" s="25" t="s">
        <v>161</v>
      </c>
    </row>
    <row r="73" spans="19:23">
      <c r="V73" s="22">
        <v>1</v>
      </c>
      <c r="W73" s="23" t="s">
        <v>248</v>
      </c>
    </row>
    <row r="74" spans="19:23">
      <c r="V74" s="22">
        <v>2</v>
      </c>
      <c r="W74" s="23" t="s">
        <v>162</v>
      </c>
    </row>
    <row r="75" spans="19:23">
      <c r="V75" s="22">
        <v>3</v>
      </c>
      <c r="W75" s="23" t="s">
        <v>163</v>
      </c>
    </row>
    <row r="76" spans="19:23">
      <c r="V76" s="22">
        <v>4</v>
      </c>
      <c r="W76" s="23" t="s">
        <v>164</v>
      </c>
    </row>
    <row r="77" spans="19:23" ht="28.5">
      <c r="V77" s="22">
        <v>5</v>
      </c>
      <c r="W77" s="23" t="s">
        <v>166</v>
      </c>
    </row>
    <row r="78" spans="19:23">
      <c r="W78" s="23" t="s">
        <v>165</v>
      </c>
    </row>
    <row r="79" spans="19:23">
      <c r="V79" s="22">
        <v>6</v>
      </c>
      <c r="W79" s="23" t="s">
        <v>237</v>
      </c>
    </row>
    <row r="81" spans="19:23">
      <c r="U81" s="22">
        <v>4</v>
      </c>
      <c r="V81" s="25" t="s">
        <v>167</v>
      </c>
    </row>
    <row r="83" spans="19:23" ht="42.75">
      <c r="V83" s="22">
        <v>1</v>
      </c>
      <c r="W83" s="23" t="s">
        <v>169</v>
      </c>
    </row>
    <row r="84" spans="19:23">
      <c r="V84" s="22">
        <v>2</v>
      </c>
      <c r="W84" s="23" t="s">
        <v>168</v>
      </c>
    </row>
    <row r="87" spans="19:23">
      <c r="U87" s="26" t="s">
        <v>203</v>
      </c>
      <c r="V87" s="22" t="s">
        <v>212</v>
      </c>
      <c r="W87" s="27" t="s">
        <v>213</v>
      </c>
    </row>
    <row r="93" spans="19:23">
      <c r="S93" s="25" t="s">
        <v>205</v>
      </c>
    </row>
    <row r="95" spans="19:23">
      <c r="U95" s="22">
        <v>1</v>
      </c>
      <c r="V95" s="22" t="s">
        <v>208</v>
      </c>
    </row>
    <row r="96" spans="19:23">
      <c r="U96" s="22">
        <v>2</v>
      </c>
      <c r="V96" s="22" t="s">
        <v>206</v>
      </c>
    </row>
    <row r="97" spans="21:22">
      <c r="U97" s="22">
        <v>3</v>
      </c>
      <c r="V97" s="22" t="s">
        <v>207</v>
      </c>
    </row>
    <row r="98" spans="21:22">
      <c r="U98" s="22">
        <v>4</v>
      </c>
      <c r="V98" s="22" t="s">
        <v>209</v>
      </c>
    </row>
    <row r="179" spans="1:23" s="28" customFormat="1" ht="25.5">
      <c r="A179" s="28">
        <v>2</v>
      </c>
      <c r="B179" s="28" t="s">
        <v>170</v>
      </c>
      <c r="W179" s="29"/>
    </row>
    <row r="182" spans="1:23">
      <c r="S182" s="25" t="s">
        <v>171</v>
      </c>
    </row>
    <row r="184" spans="1:23">
      <c r="S184" s="22">
        <v>1</v>
      </c>
      <c r="T184" s="22" t="s">
        <v>172</v>
      </c>
      <c r="U184" s="22" t="s">
        <v>173</v>
      </c>
    </row>
    <row r="185" spans="1:23">
      <c r="U185" s="22" t="s">
        <v>174</v>
      </c>
    </row>
    <row r="188" spans="1:23">
      <c r="S188" s="22">
        <v>2</v>
      </c>
      <c r="T188" s="22" t="s">
        <v>172</v>
      </c>
      <c r="U188" s="25" t="s">
        <v>183</v>
      </c>
    </row>
    <row r="190" spans="1:23">
      <c r="U190" s="22">
        <v>1</v>
      </c>
      <c r="V190" s="25" t="s">
        <v>176</v>
      </c>
    </row>
    <row r="191" spans="1:23">
      <c r="W191" s="22" t="s">
        <v>177</v>
      </c>
    </row>
    <row r="192" spans="1:23">
      <c r="W192" s="22" t="s">
        <v>178</v>
      </c>
    </row>
    <row r="193" spans="21:23">
      <c r="W193" s="22" t="s">
        <v>179</v>
      </c>
    </row>
    <row r="195" spans="21:23">
      <c r="U195" s="22">
        <v>2</v>
      </c>
      <c r="V195" s="22" t="s">
        <v>175</v>
      </c>
    </row>
    <row r="196" spans="21:23">
      <c r="W196" s="22" t="s">
        <v>180</v>
      </c>
    </row>
    <row r="197" spans="21:23">
      <c r="W197" s="22" t="s">
        <v>181</v>
      </c>
    </row>
    <row r="198" spans="21:23">
      <c r="W198" s="22" t="s">
        <v>182</v>
      </c>
    </row>
    <row r="221" spans="19:22">
      <c r="S221" s="25" t="s">
        <v>184</v>
      </c>
    </row>
    <row r="223" spans="19:22">
      <c r="S223" s="22">
        <v>1</v>
      </c>
      <c r="T223" s="22" t="s">
        <v>185</v>
      </c>
      <c r="U223" s="25" t="s">
        <v>186</v>
      </c>
    </row>
    <row r="224" spans="19:22">
      <c r="V224" s="22" t="s">
        <v>286</v>
      </c>
    </row>
    <row r="225" spans="19:22">
      <c r="V225" s="22" t="s">
        <v>187</v>
      </c>
    </row>
    <row r="226" spans="19:22">
      <c r="V226" s="22" t="s">
        <v>188</v>
      </c>
    </row>
    <row r="227" spans="19:22">
      <c r="V227" s="22" t="s">
        <v>201</v>
      </c>
    </row>
    <row r="229" spans="19:22">
      <c r="S229" s="22">
        <v>2</v>
      </c>
      <c r="T229" s="22" t="s">
        <v>185</v>
      </c>
      <c r="U229" s="25" t="s">
        <v>189</v>
      </c>
    </row>
    <row r="230" spans="19:22">
      <c r="V230" s="22" t="s">
        <v>190</v>
      </c>
    </row>
    <row r="231" spans="19:22">
      <c r="V231" s="22" t="s">
        <v>260</v>
      </c>
    </row>
    <row r="232" spans="19:22">
      <c r="V232" s="22" t="s">
        <v>191</v>
      </c>
    </row>
    <row r="233" spans="19:22">
      <c r="V233" s="22" t="s">
        <v>192</v>
      </c>
    </row>
    <row r="234" spans="19:22">
      <c r="V234" s="22" t="s">
        <v>193</v>
      </c>
    </row>
    <row r="235" spans="19:22">
      <c r="V235" s="22" t="s">
        <v>194</v>
      </c>
    </row>
    <row r="237" spans="19:22">
      <c r="S237" s="22">
        <v>3</v>
      </c>
      <c r="T237" s="22" t="s">
        <v>185</v>
      </c>
      <c r="U237" s="25" t="s">
        <v>195</v>
      </c>
    </row>
    <row r="238" spans="19:22">
      <c r="V238" s="22" t="s">
        <v>196</v>
      </c>
    </row>
    <row r="239" spans="19:22">
      <c r="V239" s="22" t="s">
        <v>197</v>
      </c>
    </row>
    <row r="240" spans="19:22">
      <c r="V240" s="22" t="s">
        <v>198</v>
      </c>
    </row>
    <row r="243" spans="19:22">
      <c r="S243" s="22">
        <v>4</v>
      </c>
      <c r="T243" s="22" t="s">
        <v>185</v>
      </c>
      <c r="U243" s="25" t="s">
        <v>199</v>
      </c>
    </row>
    <row r="245" spans="19:22">
      <c r="S245" s="22">
        <v>5</v>
      </c>
      <c r="T245" s="22" t="s">
        <v>185</v>
      </c>
      <c r="U245" s="25" t="s">
        <v>200</v>
      </c>
    </row>
    <row r="246" spans="19:22">
      <c r="V246" s="22" t="s">
        <v>285</v>
      </c>
    </row>
    <row r="247" spans="19:22">
      <c r="V247" s="22" t="s">
        <v>238</v>
      </c>
    </row>
    <row r="248" spans="19:22">
      <c r="V248" s="22" t="s">
        <v>202</v>
      </c>
    </row>
    <row r="252" spans="19:22">
      <c r="S252" s="26" t="s">
        <v>203</v>
      </c>
      <c r="T252" s="22" t="s">
        <v>214</v>
      </c>
      <c r="U252" s="26" t="s">
        <v>204</v>
      </c>
    </row>
    <row r="253" spans="19:22">
      <c r="T253" s="22" t="s">
        <v>215</v>
      </c>
      <c r="U253" s="26" t="s">
        <v>216</v>
      </c>
    </row>
    <row r="301" spans="1:23" s="28" customFormat="1" ht="25.5">
      <c r="A301" s="28">
        <v>3</v>
      </c>
      <c r="B301" s="28" t="s">
        <v>217</v>
      </c>
      <c r="W301" s="29"/>
    </row>
    <row r="304" spans="1:23">
      <c r="S304" s="25" t="s">
        <v>218</v>
      </c>
    </row>
    <row r="306" spans="19:22">
      <c r="S306" s="22">
        <v>1</v>
      </c>
      <c r="T306" s="22" t="s">
        <v>127</v>
      </c>
      <c r="U306" s="25" t="s">
        <v>219</v>
      </c>
    </row>
    <row r="307" spans="19:22">
      <c r="V307" s="22" t="s">
        <v>220</v>
      </c>
    </row>
    <row r="308" spans="19:22">
      <c r="V308" s="22" t="s">
        <v>221</v>
      </c>
    </row>
    <row r="309" spans="19:22">
      <c r="V309" s="22" t="s">
        <v>222</v>
      </c>
    </row>
    <row r="310" spans="19:22">
      <c r="V310" s="22" t="s">
        <v>223</v>
      </c>
    </row>
    <row r="311" spans="19:22">
      <c r="V311" s="22" t="s">
        <v>224</v>
      </c>
    </row>
    <row r="312" spans="19:22">
      <c r="V312" s="22" t="s">
        <v>261</v>
      </c>
    </row>
    <row r="314" spans="19:22">
      <c r="S314" s="22">
        <v>2</v>
      </c>
      <c r="T314" s="22" t="s">
        <v>127</v>
      </c>
      <c r="U314" s="25" t="s">
        <v>225</v>
      </c>
    </row>
    <row r="316" spans="19:22">
      <c r="U316" s="22">
        <v>1</v>
      </c>
      <c r="V316" s="22" t="s">
        <v>227</v>
      </c>
    </row>
    <row r="317" spans="19:22">
      <c r="U317" s="22">
        <v>2</v>
      </c>
      <c r="V317" s="22" t="s">
        <v>226</v>
      </c>
    </row>
    <row r="318" spans="19:22">
      <c r="U318" s="22">
        <v>3</v>
      </c>
      <c r="V318" s="22" t="s">
        <v>228</v>
      </c>
    </row>
    <row r="319" spans="19:22">
      <c r="U319" s="22">
        <v>4</v>
      </c>
      <c r="V319" s="22" t="s">
        <v>229</v>
      </c>
    </row>
    <row r="321" spans="19:22">
      <c r="S321" s="22">
        <v>3</v>
      </c>
      <c r="T321" s="22" t="s">
        <v>127</v>
      </c>
      <c r="U321" s="25" t="s">
        <v>230</v>
      </c>
    </row>
    <row r="323" spans="19:22">
      <c r="U323" s="22">
        <v>1</v>
      </c>
      <c r="V323" s="22" t="s">
        <v>231</v>
      </c>
    </row>
    <row r="324" spans="19:22">
      <c r="U324" s="22">
        <v>2</v>
      </c>
      <c r="V324" s="22" t="s">
        <v>232</v>
      </c>
    </row>
    <row r="325" spans="19:22">
      <c r="U325" s="22">
        <v>3</v>
      </c>
      <c r="V325" s="22" t="s">
        <v>233</v>
      </c>
    </row>
    <row r="326" spans="19:22">
      <c r="U326" s="22">
        <v>4</v>
      </c>
      <c r="V326" s="22" t="s">
        <v>234</v>
      </c>
    </row>
    <row r="341" spans="19:22">
      <c r="S341" s="25" t="s">
        <v>239</v>
      </c>
    </row>
    <row r="343" spans="19:22">
      <c r="S343" s="22">
        <v>4</v>
      </c>
      <c r="T343" s="22" t="s">
        <v>127</v>
      </c>
      <c r="U343" s="22" t="s">
        <v>240</v>
      </c>
    </row>
    <row r="345" spans="19:22">
      <c r="S345" s="22">
        <v>5</v>
      </c>
      <c r="T345" s="22" t="s">
        <v>241</v>
      </c>
      <c r="U345" s="22" t="s">
        <v>242</v>
      </c>
    </row>
    <row r="346" spans="19:22">
      <c r="U346" s="22">
        <v>1</v>
      </c>
      <c r="V346" s="22" t="s">
        <v>243</v>
      </c>
    </row>
    <row r="347" spans="19:22">
      <c r="U347" s="22">
        <v>2</v>
      </c>
      <c r="V347" s="22" t="s">
        <v>258</v>
      </c>
    </row>
    <row r="348" spans="19:22">
      <c r="U348" s="22">
        <v>3</v>
      </c>
      <c r="V348" s="22" t="s">
        <v>259</v>
      </c>
    </row>
    <row r="349" spans="19:22">
      <c r="U349" s="22">
        <v>4</v>
      </c>
      <c r="V349" s="22" t="s">
        <v>244</v>
      </c>
    </row>
    <row r="351" spans="19:22">
      <c r="S351" s="22">
        <v>6</v>
      </c>
      <c r="T351" s="22" t="s">
        <v>245</v>
      </c>
      <c r="U351" s="22" t="s">
        <v>246</v>
      </c>
    </row>
    <row r="353" spans="19:21">
      <c r="S353" s="22">
        <v>7</v>
      </c>
      <c r="T353" s="22" t="s">
        <v>127</v>
      </c>
      <c r="U353" s="22" t="s">
        <v>247</v>
      </c>
    </row>
    <row r="377" spans="19:22" ht="22.5" customHeight="1">
      <c r="S377" s="25" t="s">
        <v>250</v>
      </c>
    </row>
    <row r="379" spans="19:22">
      <c r="S379" s="22">
        <v>1</v>
      </c>
      <c r="T379" s="22" t="s">
        <v>127</v>
      </c>
      <c r="U379" s="22" t="s">
        <v>251</v>
      </c>
    </row>
    <row r="380" spans="19:22">
      <c r="V380" s="22" t="s">
        <v>252</v>
      </c>
    </row>
    <row r="381" spans="19:22">
      <c r="V381" s="22" t="s">
        <v>253</v>
      </c>
    </row>
    <row r="382" spans="19:22">
      <c r="V382" s="22" t="s">
        <v>254</v>
      </c>
    </row>
    <row r="383" spans="19:22">
      <c r="V383" s="22" t="s">
        <v>255</v>
      </c>
    </row>
    <row r="386" spans="19:22">
      <c r="S386" s="22">
        <v>2</v>
      </c>
      <c r="T386" s="22" t="s">
        <v>127</v>
      </c>
      <c r="U386" s="22" t="s">
        <v>256</v>
      </c>
    </row>
    <row r="387" spans="19:22">
      <c r="V387" s="22" t="s">
        <v>257</v>
      </c>
    </row>
    <row r="415" spans="1:3" ht="25.5">
      <c r="A415" s="28">
        <v>4</v>
      </c>
      <c r="B415" s="28" t="s">
        <v>262</v>
      </c>
      <c r="C415" s="28"/>
    </row>
    <row r="416" spans="1:3" ht="25.5">
      <c r="A416" s="28"/>
      <c r="B416" s="28"/>
      <c r="C416" s="28"/>
    </row>
    <row r="417" spans="19:21" ht="24" customHeight="1">
      <c r="S417" s="25" t="s">
        <v>271</v>
      </c>
    </row>
    <row r="419" spans="19:21">
      <c r="S419" s="22">
        <v>1</v>
      </c>
      <c r="T419" s="22" t="s">
        <v>127</v>
      </c>
      <c r="U419" s="22" t="s">
        <v>277</v>
      </c>
    </row>
    <row r="421" spans="19:21">
      <c r="S421" s="22">
        <v>2</v>
      </c>
      <c r="T421" s="22" t="s">
        <v>263</v>
      </c>
      <c r="U421" s="22" t="s">
        <v>268</v>
      </c>
    </row>
    <row r="422" spans="19:21">
      <c r="S422" s="22" t="s">
        <v>264</v>
      </c>
      <c r="U422" s="22" t="s">
        <v>265</v>
      </c>
    </row>
    <row r="423" spans="19:21">
      <c r="S423" s="22" t="s">
        <v>266</v>
      </c>
      <c r="U423" s="22" t="s">
        <v>267</v>
      </c>
    </row>
    <row r="426" spans="19:21">
      <c r="S426" s="22">
        <v>3</v>
      </c>
      <c r="T426" s="22" t="s">
        <v>269</v>
      </c>
      <c r="U426" s="22" t="s">
        <v>270</v>
      </c>
    </row>
    <row r="455" spans="19:21" ht="28.5" customHeight="1">
      <c r="S455" s="25" t="s">
        <v>276</v>
      </c>
    </row>
    <row r="456" spans="19:21">
      <c r="T456" s="22" t="s">
        <v>272</v>
      </c>
    </row>
    <row r="458" spans="19:21">
      <c r="S458" s="22">
        <v>1</v>
      </c>
      <c r="T458" s="22" t="s">
        <v>263</v>
      </c>
      <c r="U458" s="22" t="s">
        <v>273</v>
      </c>
    </row>
    <row r="460" spans="19:21">
      <c r="S460" s="22">
        <v>2</v>
      </c>
      <c r="T460" s="22" t="s">
        <v>269</v>
      </c>
      <c r="U460" s="22" t="s">
        <v>274</v>
      </c>
    </row>
    <row r="492" spans="19:21">
      <c r="S492" s="25" t="s">
        <v>275</v>
      </c>
    </row>
    <row r="495" spans="19:21">
      <c r="S495" s="22">
        <v>1</v>
      </c>
      <c r="T495" s="22" t="s">
        <v>263</v>
      </c>
      <c r="U495" s="22" t="s">
        <v>278</v>
      </c>
    </row>
    <row r="497" spans="19:21">
      <c r="S497" s="22">
        <v>2</v>
      </c>
      <c r="T497" s="22" t="s">
        <v>269</v>
      </c>
      <c r="U497" s="22" t="s">
        <v>279</v>
      </c>
    </row>
    <row r="499" spans="19:21">
      <c r="S499" s="22">
        <v>3</v>
      </c>
      <c r="T499" s="22" t="s">
        <v>280</v>
      </c>
      <c r="U499" s="22" t="s">
        <v>281</v>
      </c>
    </row>
    <row r="501" spans="19:21">
      <c r="S501" s="22">
        <v>4</v>
      </c>
      <c r="T501" s="22" t="s">
        <v>282</v>
      </c>
      <c r="U501" s="22" t="s">
        <v>283</v>
      </c>
    </row>
    <row r="503" spans="19:21">
      <c r="S503" s="22">
        <v>5</v>
      </c>
      <c r="T503" s="22" t="s">
        <v>263</v>
      </c>
      <c r="U503" s="22" t="s">
        <v>284</v>
      </c>
    </row>
  </sheetData>
  <phoneticPr fontId="3" type="noConversion"/>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dimension ref="O11"/>
  <sheetViews>
    <sheetView topLeftCell="Y34" zoomScale="70" zoomScaleNormal="70" workbookViewId="0">
      <selection activeCell="Q89" sqref="Q89"/>
    </sheetView>
  </sheetViews>
  <sheetFormatPr defaultRowHeight="13.5"/>
  <cols>
    <col min="31" max="31" width="9" customWidth="1"/>
  </cols>
  <sheetData>
    <row r="11" spans="15:15">
      <c r="O11" t="s">
        <v>117</v>
      </c>
    </row>
  </sheetData>
  <phoneticPr fontId="3" type="noConversion"/>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dimension ref="A1:J8"/>
  <sheetViews>
    <sheetView topLeftCell="F1" workbookViewId="0">
      <selection activeCell="G13" sqref="G13"/>
    </sheetView>
  </sheetViews>
  <sheetFormatPr defaultColWidth="9" defaultRowHeight="13.5"/>
  <cols>
    <col min="1" max="1" width="9" style="2"/>
    <col min="2" max="2" width="15.125" style="2" bestFit="1" customWidth="1"/>
    <col min="3" max="3" width="42" style="2" customWidth="1"/>
    <col min="4" max="4" width="46.375" style="2" bestFit="1" customWidth="1"/>
    <col min="5" max="5" width="34" style="2" bestFit="1" customWidth="1"/>
    <col min="6" max="6" width="41.25" style="2" bestFit="1" customWidth="1"/>
    <col min="7" max="7" width="50.625" style="2" bestFit="1" customWidth="1"/>
    <col min="8" max="8" width="32.75" style="2" customWidth="1"/>
    <col min="9" max="9" width="41.875" style="2" customWidth="1"/>
    <col min="10" max="10" width="38" style="2" customWidth="1"/>
    <col min="11" max="16384" width="9" style="2"/>
  </cols>
  <sheetData>
    <row r="1" spans="1:10">
      <c r="A1" s="2" t="s">
        <v>13</v>
      </c>
      <c r="B1" s="2" t="s">
        <v>15</v>
      </c>
      <c r="C1" s="2" t="s">
        <v>22</v>
      </c>
      <c r="D1" s="2" t="s">
        <v>23</v>
      </c>
      <c r="E1" s="2" t="s">
        <v>24</v>
      </c>
      <c r="F1" s="2" t="s">
        <v>25</v>
      </c>
      <c r="G1" s="2" t="s">
        <v>27</v>
      </c>
      <c r="H1" s="2" t="s">
        <v>58</v>
      </c>
      <c r="I1" s="2" t="s">
        <v>54</v>
      </c>
      <c r="J1" s="2" t="s">
        <v>55</v>
      </c>
    </row>
    <row r="2" spans="1:10" ht="27">
      <c r="A2" s="2">
        <v>11</v>
      </c>
      <c r="B2" s="2" t="s">
        <v>14</v>
      </c>
      <c r="C2" s="2" t="s">
        <v>35</v>
      </c>
      <c r="D2" s="2" t="s">
        <v>39</v>
      </c>
      <c r="E2" s="2" t="s">
        <v>38</v>
      </c>
      <c r="F2" s="2" t="s">
        <v>40</v>
      </c>
      <c r="G2" s="2" t="s">
        <v>36</v>
      </c>
      <c r="H2" s="2" t="s">
        <v>59</v>
      </c>
    </row>
    <row r="3" spans="1:10">
      <c r="A3" s="2">
        <v>20</v>
      </c>
      <c r="B3" s="2" t="s">
        <v>16</v>
      </c>
      <c r="C3" s="2" t="s">
        <v>47</v>
      </c>
      <c r="D3" s="2" t="s">
        <v>53</v>
      </c>
      <c r="E3" s="2" t="s">
        <v>44</v>
      </c>
      <c r="F3" s="2" t="s">
        <v>45</v>
      </c>
      <c r="H3" s="2" t="s">
        <v>60</v>
      </c>
      <c r="I3" s="2" t="s">
        <v>56</v>
      </c>
      <c r="J3" s="2" t="s">
        <v>57</v>
      </c>
    </row>
    <row r="4" spans="1:10" ht="27">
      <c r="A4" s="2">
        <v>29</v>
      </c>
      <c r="B4" s="2" t="s">
        <v>17</v>
      </c>
      <c r="C4" s="2" t="s">
        <v>32</v>
      </c>
      <c r="D4" s="2" t="s">
        <v>29</v>
      </c>
      <c r="E4" s="2" t="s">
        <v>37</v>
      </c>
      <c r="F4" s="2" t="s">
        <v>33</v>
      </c>
      <c r="H4" s="2" t="s">
        <v>61</v>
      </c>
      <c r="I4" s="2" t="s">
        <v>70</v>
      </c>
      <c r="J4" s="2" t="s">
        <v>62</v>
      </c>
    </row>
    <row r="5" spans="1:10" ht="27">
      <c r="A5" s="2">
        <v>35</v>
      </c>
      <c r="B5" s="2" t="s">
        <v>18</v>
      </c>
      <c r="C5" s="2" t="s">
        <v>49</v>
      </c>
      <c r="D5" s="2" t="s">
        <v>52</v>
      </c>
      <c r="E5" s="2" t="s">
        <v>29</v>
      </c>
      <c r="F5" s="2" t="s">
        <v>34</v>
      </c>
      <c r="H5" s="2" t="s">
        <v>63</v>
      </c>
      <c r="I5" s="2" t="s">
        <v>64</v>
      </c>
      <c r="J5" s="2" t="s">
        <v>69</v>
      </c>
    </row>
    <row r="6" spans="1:10" ht="183.75" customHeight="1">
      <c r="A6" s="2">
        <v>56</v>
      </c>
      <c r="B6" s="2" t="s">
        <v>19</v>
      </c>
      <c r="C6" s="2" t="s">
        <v>31</v>
      </c>
      <c r="D6" s="2" t="s">
        <v>29</v>
      </c>
      <c r="E6" s="2" t="s">
        <v>30</v>
      </c>
      <c r="F6" s="2" t="s">
        <v>26</v>
      </c>
      <c r="G6" s="2" t="s">
        <v>28</v>
      </c>
      <c r="H6" s="2" t="s">
        <v>71</v>
      </c>
      <c r="I6" s="2" t="s">
        <v>73</v>
      </c>
      <c r="J6" s="2" t="s">
        <v>72</v>
      </c>
    </row>
    <row r="7" spans="1:10" ht="27">
      <c r="A7" s="2">
        <v>67</v>
      </c>
      <c r="B7" s="2" t="s">
        <v>20</v>
      </c>
      <c r="C7" s="2" t="s">
        <v>48</v>
      </c>
      <c r="D7" s="2" t="s">
        <v>50</v>
      </c>
      <c r="E7" s="2" t="s">
        <v>51</v>
      </c>
      <c r="F7" s="2" t="s">
        <v>50</v>
      </c>
      <c r="H7" s="2" t="s">
        <v>68</v>
      </c>
    </row>
    <row r="8" spans="1:10" ht="54">
      <c r="A8" s="2">
        <v>68</v>
      </c>
      <c r="B8" s="2" t="s">
        <v>21</v>
      </c>
      <c r="C8" s="2" t="s">
        <v>41</v>
      </c>
      <c r="D8" s="2" t="s">
        <v>46</v>
      </c>
      <c r="E8" s="2" t="s">
        <v>43</v>
      </c>
      <c r="F8" s="2" t="s">
        <v>42</v>
      </c>
      <c r="H8" s="2" t="s">
        <v>65</v>
      </c>
      <c r="I8" s="2" t="s">
        <v>66</v>
      </c>
      <c r="J8" s="2" t="s">
        <v>67</v>
      </c>
    </row>
  </sheetData>
  <phoneticPr fontId="3" type="noConversion"/>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A68"/>
  <sheetViews>
    <sheetView tabSelected="1" topLeftCell="R31" workbookViewId="0">
      <selection activeCell="AH53" sqref="AH53"/>
    </sheetView>
  </sheetViews>
  <sheetFormatPr defaultRowHeight="11.25"/>
  <cols>
    <col min="1" max="18" width="9" style="51"/>
    <col min="19" max="19" width="4.625" style="53" customWidth="1"/>
    <col min="20" max="36" width="9" style="65"/>
    <col min="37" max="37" width="4.625" style="53" customWidth="1"/>
    <col min="38" max="16384" width="9" style="51"/>
  </cols>
  <sheetData>
    <row r="1" spans="1:53">
      <c r="A1" s="51" t="s">
        <v>523</v>
      </c>
      <c r="T1" s="65" t="s">
        <v>524</v>
      </c>
      <c r="AL1" s="51" t="s">
        <v>540</v>
      </c>
    </row>
    <row r="3" spans="1:53">
      <c r="C3" s="52" t="s">
        <v>496</v>
      </c>
      <c r="E3" s="50" t="s">
        <v>500</v>
      </c>
      <c r="F3" s="50" t="s">
        <v>501</v>
      </c>
      <c r="G3" s="52"/>
      <c r="I3" s="52"/>
      <c r="J3" s="52"/>
      <c r="X3" s="66"/>
      <c r="Y3" s="66"/>
      <c r="Z3" s="66"/>
      <c r="AA3" s="66"/>
      <c r="AB3" s="66"/>
      <c r="AN3" s="60"/>
      <c r="AO3" s="60"/>
      <c r="AP3" s="57"/>
      <c r="AQ3" s="57"/>
      <c r="AR3" s="57"/>
      <c r="AS3" s="57"/>
      <c r="AT3" s="57"/>
    </row>
    <row r="4" spans="1:53">
      <c r="B4" s="50" t="s">
        <v>474</v>
      </c>
      <c r="C4" s="52">
        <f>1-SUM(C5:C8)</f>
        <v>0</v>
      </c>
      <c r="D4" s="50">
        <f>D5/2</f>
        <v>0.83333333333333337</v>
      </c>
      <c r="E4" s="50">
        <v>5</v>
      </c>
      <c r="F4" s="50">
        <v>50</v>
      </c>
      <c r="G4" s="52">
        <f t="shared" ref="G4:G7" si="0">E4/F4</f>
        <v>0.1</v>
      </c>
      <c r="I4" s="52"/>
      <c r="J4" s="52"/>
      <c r="M4" s="95" t="s">
        <v>494</v>
      </c>
      <c r="N4" s="95"/>
      <c r="O4" s="95" t="s">
        <v>526</v>
      </c>
      <c r="P4" s="95"/>
      <c r="Q4" s="95"/>
      <c r="R4" s="95"/>
      <c r="V4" s="67" t="s">
        <v>496</v>
      </c>
      <c r="W4" s="65" t="s">
        <v>531</v>
      </c>
      <c r="X4" s="66"/>
      <c r="Z4" s="67"/>
      <c r="AA4" s="67"/>
      <c r="AB4" s="67"/>
      <c r="AH4" s="94" t="s">
        <v>494</v>
      </c>
      <c r="AI4" s="94"/>
      <c r="AN4" s="58"/>
      <c r="AO4" s="57"/>
      <c r="AP4" s="57"/>
      <c r="AR4" s="58"/>
      <c r="AS4" s="58"/>
      <c r="AT4" s="58"/>
      <c r="AZ4" s="60"/>
      <c r="BA4" s="60"/>
    </row>
    <row r="5" spans="1:53">
      <c r="B5" s="50" t="s">
        <v>475</v>
      </c>
      <c r="C5" s="52">
        <f>1-SUM(C6:C8)</f>
        <v>0.7</v>
      </c>
      <c r="D5" s="50">
        <f>D6/3</f>
        <v>1.6666666666666667</v>
      </c>
      <c r="E5" s="50">
        <f>E4*2</f>
        <v>10</v>
      </c>
      <c r="F5" s="50">
        <v>100</v>
      </c>
      <c r="G5" s="52">
        <f t="shared" si="0"/>
        <v>0.1</v>
      </c>
      <c r="I5" s="52"/>
      <c r="J5" s="52"/>
      <c r="K5" s="50" t="s">
        <v>473</v>
      </c>
      <c r="L5" s="50" t="s">
        <v>502</v>
      </c>
      <c r="M5" s="50" t="s">
        <v>478</v>
      </c>
      <c r="N5" s="51" t="s">
        <v>480</v>
      </c>
      <c r="O5" s="50" t="s">
        <v>491</v>
      </c>
      <c r="P5" s="50" t="s">
        <v>492</v>
      </c>
      <c r="Q5" s="50" t="s">
        <v>493</v>
      </c>
      <c r="R5" s="50" t="s">
        <v>507</v>
      </c>
      <c r="U5" s="66" t="s">
        <v>474</v>
      </c>
      <c r="V5" s="67"/>
      <c r="W5" s="66"/>
      <c r="X5" s="66"/>
      <c r="Z5" s="67"/>
      <c r="AA5" s="67"/>
      <c r="AB5" s="67"/>
      <c r="AC5" s="66" t="s">
        <v>473</v>
      </c>
      <c r="AD5" s="66" t="s">
        <v>502</v>
      </c>
      <c r="AE5" s="66" t="s">
        <v>528</v>
      </c>
      <c r="AF5" s="66" t="s">
        <v>533</v>
      </c>
      <c r="AG5" s="65" t="s">
        <v>534</v>
      </c>
      <c r="AH5" s="66" t="s">
        <v>478</v>
      </c>
      <c r="AI5" s="65" t="s">
        <v>480</v>
      </c>
      <c r="AJ5" s="66"/>
      <c r="AL5" s="54"/>
      <c r="AM5" s="57"/>
      <c r="AN5" s="58"/>
      <c r="AO5" s="57"/>
      <c r="AP5" s="57"/>
      <c r="AR5" s="58"/>
      <c r="AS5" s="58"/>
      <c r="AT5" s="58"/>
      <c r="AU5" s="57"/>
      <c r="AV5" s="57"/>
      <c r="AW5" s="57"/>
      <c r="AX5" s="57"/>
      <c r="AZ5" s="57"/>
    </row>
    <row r="6" spans="1:53">
      <c r="B6" s="50" t="s">
        <v>476</v>
      </c>
      <c r="C6" s="52">
        <f>1/D6</f>
        <v>0.2</v>
      </c>
      <c r="D6" s="50">
        <f>D7/2</f>
        <v>5</v>
      </c>
      <c r="E6" s="50">
        <f>E5*5</f>
        <v>50</v>
      </c>
      <c r="F6" s="50">
        <v>500</v>
      </c>
      <c r="G6" s="52">
        <f t="shared" si="0"/>
        <v>0.1</v>
      </c>
      <c r="I6" s="52"/>
      <c r="J6" s="52"/>
      <c r="K6" s="50" t="s">
        <v>474</v>
      </c>
      <c r="L6" s="52">
        <f>F4</f>
        <v>50</v>
      </c>
      <c r="M6" s="50">
        <v>2</v>
      </c>
      <c r="N6" s="50">
        <f>INDEX($M$22:$M$28,M6,1)</f>
        <v>2</v>
      </c>
      <c r="O6" s="50">
        <f>L6*N6</f>
        <v>100</v>
      </c>
      <c r="R6" s="52">
        <f>SUM(O6:Q6)</f>
        <v>100</v>
      </c>
      <c r="U6" s="66" t="s">
        <v>475</v>
      </c>
      <c r="V6" s="67">
        <f>1-SUM(V7:V9)</f>
        <v>0.45850000000000002</v>
      </c>
      <c r="W6" s="66">
        <v>16</v>
      </c>
      <c r="X6" s="66">
        <v>160</v>
      </c>
      <c r="Y6" s="67">
        <v>1</v>
      </c>
      <c r="Z6" s="67"/>
      <c r="AA6" s="67"/>
      <c r="AB6" s="67"/>
      <c r="AC6" s="66" t="s">
        <v>474</v>
      </c>
      <c r="AD6" s="67"/>
      <c r="AE6" s="67"/>
      <c r="AF6" s="67"/>
      <c r="AG6" s="67"/>
      <c r="AH6" s="66">
        <v>7</v>
      </c>
      <c r="AI6" s="66">
        <f>INDEX($AE$22:$AE$28,AH6,1)</f>
        <v>64</v>
      </c>
      <c r="AJ6" s="66"/>
      <c r="AL6" s="55"/>
      <c r="AM6" s="57" t="s">
        <v>554</v>
      </c>
      <c r="AN6" s="58"/>
      <c r="AO6" s="57"/>
      <c r="AP6" s="57"/>
      <c r="AQ6" s="58"/>
      <c r="AR6" s="58"/>
      <c r="AS6" s="58"/>
      <c r="AT6" s="58"/>
      <c r="AU6" s="57"/>
      <c r="AV6" s="58"/>
      <c r="AW6" s="58"/>
      <c r="AX6" s="58"/>
      <c r="AY6" s="58"/>
      <c r="AZ6" s="57"/>
      <c r="BA6" s="57"/>
    </row>
    <row r="7" spans="1:53">
      <c r="B7" s="50" t="s">
        <v>477</v>
      </c>
      <c r="C7" s="52">
        <f>1/D7</f>
        <v>0.1</v>
      </c>
      <c r="D7" s="50">
        <v>10</v>
      </c>
      <c r="E7" s="50">
        <f>E6*10</f>
        <v>500</v>
      </c>
      <c r="F7" s="50">
        <v>2500</v>
      </c>
      <c r="G7" s="52">
        <f t="shared" si="0"/>
        <v>0.2</v>
      </c>
      <c r="I7" s="52"/>
      <c r="J7" s="52"/>
      <c r="K7" s="50" t="s">
        <v>475</v>
      </c>
      <c r="L7" s="52">
        <f>F5</f>
        <v>100</v>
      </c>
      <c r="M7" s="50">
        <v>3</v>
      </c>
      <c r="N7" s="50">
        <f t="shared" ref="N7:N10" si="1">INDEX($M$22:$M$28,M7,1)</f>
        <v>3</v>
      </c>
      <c r="O7" s="50">
        <f t="shared" ref="O7:O10" si="2">L7*N7</f>
        <v>300</v>
      </c>
      <c r="P7" s="50">
        <f>L6*$M$38/3</f>
        <v>250</v>
      </c>
      <c r="R7" s="52">
        <f t="shared" ref="R7:R10" si="3">SUM(O7:Q7)</f>
        <v>550</v>
      </c>
      <c r="U7" s="66" t="s">
        <v>476</v>
      </c>
      <c r="V7" s="67">
        <v>0.4</v>
      </c>
      <c r="W7" s="66">
        <v>32</v>
      </c>
      <c r="X7" s="66">
        <f>X6*2.5</f>
        <v>400</v>
      </c>
      <c r="Y7" s="67">
        <v>1.25</v>
      </c>
      <c r="Z7" s="67"/>
      <c r="AA7" s="67"/>
      <c r="AB7" s="67"/>
      <c r="AC7" s="66" t="s">
        <v>475</v>
      </c>
      <c r="AD7" s="67">
        <v>2000</v>
      </c>
      <c r="AE7" s="67"/>
      <c r="AF7" s="67">
        <v>1</v>
      </c>
      <c r="AG7" s="67">
        <v>1</v>
      </c>
      <c r="AH7" s="66">
        <v>7</v>
      </c>
      <c r="AI7" s="66">
        <f t="shared" ref="AI7:AI10" si="4">INDEX($AE$22:$AE$28,AH7,1)</f>
        <v>64</v>
      </c>
      <c r="AJ7" s="66"/>
      <c r="AL7" s="55"/>
      <c r="AM7" s="57"/>
      <c r="AN7" s="58"/>
      <c r="AO7" s="57"/>
      <c r="AP7" s="57"/>
      <c r="AQ7" s="58"/>
      <c r="AR7" s="58"/>
      <c r="AS7" s="58"/>
      <c r="AT7" s="58"/>
      <c r="AU7" s="57"/>
      <c r="AV7" s="58"/>
      <c r="AW7" s="58"/>
      <c r="AX7" s="58"/>
      <c r="AY7" s="58"/>
      <c r="AZ7" s="57"/>
      <c r="BA7" s="57"/>
    </row>
    <row r="8" spans="1:53">
      <c r="B8" s="50" t="s">
        <v>479</v>
      </c>
      <c r="C8" s="52">
        <v>0</v>
      </c>
      <c r="D8" s="50">
        <v>120</v>
      </c>
      <c r="E8" s="50">
        <f>E7*20</f>
        <v>10000</v>
      </c>
      <c r="F8" s="50">
        <v>25000</v>
      </c>
      <c r="G8" s="52">
        <f>E8/F8</f>
        <v>0.4</v>
      </c>
      <c r="I8" s="52"/>
      <c r="J8" s="52"/>
      <c r="K8" s="50" t="s">
        <v>476</v>
      </c>
      <c r="L8" s="52">
        <f>F6</f>
        <v>500</v>
      </c>
      <c r="M8" s="50">
        <v>4</v>
      </c>
      <c r="N8" s="50">
        <f t="shared" si="1"/>
        <v>4</v>
      </c>
      <c r="O8" s="50">
        <f t="shared" si="2"/>
        <v>2000</v>
      </c>
      <c r="P8" s="50">
        <f t="shared" ref="P8:P10" si="5">L7*$M$38/3</f>
        <v>500</v>
      </c>
      <c r="Q8" s="52">
        <f>$M$43*L8/2</f>
        <v>750</v>
      </c>
      <c r="R8" s="52">
        <f t="shared" si="3"/>
        <v>3250</v>
      </c>
      <c r="U8" s="66" t="s">
        <v>477</v>
      </c>
      <c r="V8" s="67">
        <v>0.125</v>
      </c>
      <c r="W8" s="66">
        <v>24</v>
      </c>
      <c r="X8" s="66">
        <f>X7*3</f>
        <v>1200</v>
      </c>
      <c r="Y8" s="67">
        <v>1.5</v>
      </c>
      <c r="Z8" s="67"/>
      <c r="AA8" s="67"/>
      <c r="AB8" s="67"/>
      <c r="AC8" s="66" t="s">
        <v>476</v>
      </c>
      <c r="AD8" s="67">
        <v>4000</v>
      </c>
      <c r="AE8" s="67"/>
      <c r="AF8" s="67">
        <v>2</v>
      </c>
      <c r="AG8" s="67">
        <v>2</v>
      </c>
      <c r="AH8" s="66">
        <v>7</v>
      </c>
      <c r="AI8" s="66">
        <f t="shared" si="4"/>
        <v>64</v>
      </c>
      <c r="AJ8" s="66"/>
      <c r="AL8" s="55"/>
      <c r="AM8" s="57"/>
      <c r="AN8" s="58"/>
      <c r="AO8" s="57"/>
      <c r="AP8" s="57"/>
      <c r="AQ8" s="58"/>
      <c r="AR8" s="58"/>
      <c r="AS8" s="58"/>
      <c r="AT8" s="58"/>
      <c r="AU8" s="57"/>
      <c r="AV8" s="58"/>
      <c r="AW8" s="58"/>
      <c r="AX8" s="58"/>
      <c r="AY8" s="58"/>
      <c r="AZ8" s="57"/>
      <c r="BA8" s="57"/>
    </row>
    <row r="9" spans="1:53">
      <c r="H9" s="52"/>
      <c r="J9" s="52"/>
      <c r="K9" s="50" t="s">
        <v>477</v>
      </c>
      <c r="L9" s="52">
        <f>F7</f>
        <v>2500</v>
      </c>
      <c r="M9" s="50">
        <v>5</v>
      </c>
      <c r="N9" s="50">
        <f t="shared" si="1"/>
        <v>5</v>
      </c>
      <c r="O9" s="50">
        <f t="shared" si="2"/>
        <v>12500</v>
      </c>
      <c r="P9" s="50">
        <f t="shared" si="5"/>
        <v>2500</v>
      </c>
      <c r="Q9" s="52">
        <f t="shared" ref="Q9:Q10" si="6">$M$43*L9/2</f>
        <v>3750</v>
      </c>
      <c r="R9" s="52">
        <f t="shared" si="3"/>
        <v>18750</v>
      </c>
      <c r="U9" s="66" t="s">
        <v>479</v>
      </c>
      <c r="V9" s="67">
        <v>1.6500000000000001E-2</v>
      </c>
      <c r="W9" s="66">
        <v>8</v>
      </c>
      <c r="X9" s="66">
        <f>X8*3.5</f>
        <v>4200</v>
      </c>
      <c r="Y9" s="67">
        <v>2</v>
      </c>
      <c r="Z9" s="67"/>
      <c r="AA9" s="67"/>
      <c r="AB9" s="67"/>
      <c r="AC9" s="66" t="s">
        <v>477</v>
      </c>
      <c r="AD9" s="67">
        <v>8000</v>
      </c>
      <c r="AE9" s="67"/>
      <c r="AF9" s="67">
        <v>3</v>
      </c>
      <c r="AG9" s="67">
        <v>4</v>
      </c>
      <c r="AH9" s="66">
        <v>7</v>
      </c>
      <c r="AI9" s="66">
        <f t="shared" si="4"/>
        <v>64</v>
      </c>
      <c r="AJ9" s="66"/>
      <c r="AL9" s="55"/>
      <c r="AM9" s="57"/>
      <c r="AN9" s="58"/>
      <c r="AO9" s="57"/>
      <c r="AP9" s="57"/>
      <c r="AQ9" s="58"/>
      <c r="AR9" s="58"/>
      <c r="AS9" s="58"/>
      <c r="AT9" s="58"/>
      <c r="AU9" s="57"/>
      <c r="AV9" s="58"/>
      <c r="AW9" s="58"/>
      <c r="AX9" s="58"/>
      <c r="AY9" s="58"/>
      <c r="AZ9" s="57"/>
      <c r="BA9" s="57"/>
    </row>
    <row r="10" spans="1:53">
      <c r="B10" s="50" t="s">
        <v>498</v>
      </c>
      <c r="C10" s="50">
        <v>200</v>
      </c>
      <c r="H10" s="52"/>
      <c r="J10" s="52"/>
      <c r="K10" s="50" t="s">
        <v>479</v>
      </c>
      <c r="L10" s="52">
        <f>F8</f>
        <v>25000</v>
      </c>
      <c r="M10" s="50">
        <v>7</v>
      </c>
      <c r="N10" s="50">
        <f t="shared" si="1"/>
        <v>7</v>
      </c>
      <c r="O10" s="50">
        <f t="shared" si="2"/>
        <v>175000</v>
      </c>
      <c r="P10" s="50">
        <f t="shared" si="5"/>
        <v>12500</v>
      </c>
      <c r="Q10" s="52">
        <f t="shared" si="6"/>
        <v>37500</v>
      </c>
      <c r="R10" s="52">
        <f t="shared" si="3"/>
        <v>225000</v>
      </c>
      <c r="U10" s="67"/>
      <c r="V10" s="67"/>
      <c r="W10" s="67"/>
      <c r="AB10" s="67"/>
      <c r="AC10" s="66" t="s">
        <v>479</v>
      </c>
      <c r="AD10" s="67">
        <v>16000</v>
      </c>
      <c r="AE10" s="67"/>
      <c r="AF10" s="67">
        <v>4</v>
      </c>
      <c r="AG10" s="67">
        <v>8</v>
      </c>
      <c r="AH10" s="66">
        <v>7</v>
      </c>
      <c r="AI10" s="66">
        <f t="shared" si="4"/>
        <v>64</v>
      </c>
      <c r="AJ10" s="66"/>
      <c r="AL10" s="55"/>
      <c r="AM10" s="57"/>
      <c r="AN10" s="58"/>
      <c r="AO10" s="58"/>
      <c r="AT10" s="58"/>
      <c r="AU10" s="57"/>
      <c r="AV10" s="58"/>
      <c r="AW10" s="58"/>
      <c r="AX10" s="58"/>
      <c r="AY10" s="58"/>
      <c r="AZ10" s="57"/>
      <c r="BA10" s="57"/>
    </row>
    <row r="11" spans="1:53">
      <c r="D11" s="50"/>
      <c r="E11" s="50"/>
      <c r="H11" s="52"/>
      <c r="I11" s="52"/>
      <c r="J11" s="52"/>
      <c r="U11" s="67"/>
      <c r="V11" s="67"/>
      <c r="W11" s="67"/>
      <c r="AB11" s="67"/>
      <c r="AM11" s="57"/>
      <c r="AT11" s="58"/>
    </row>
    <row r="12" spans="1:53">
      <c r="K12" s="50"/>
      <c r="U12" s="66" t="s">
        <v>498</v>
      </c>
      <c r="V12" s="66">
        <v>450</v>
      </c>
      <c r="X12" s="67">
        <f>SUMPRODUCT(X6:X9,V6:V9)</f>
        <v>452.66</v>
      </c>
      <c r="AC12" s="66"/>
      <c r="AM12" s="62" t="s">
        <v>565</v>
      </c>
      <c r="AN12" s="63" t="s">
        <v>562</v>
      </c>
      <c r="AO12" s="63" t="s">
        <v>564</v>
      </c>
      <c r="AP12" s="58" t="s">
        <v>563</v>
      </c>
      <c r="AU12" s="57"/>
    </row>
    <row r="13" spans="1:53">
      <c r="K13" s="50"/>
      <c r="U13" s="67"/>
      <c r="AC13" s="66"/>
      <c r="AM13" s="62" t="s">
        <v>558</v>
      </c>
      <c r="AN13" s="63">
        <v>10</v>
      </c>
      <c r="AO13" s="62">
        <v>1</v>
      </c>
      <c r="AP13" s="63">
        <f>AN13+AO13*10</f>
        <v>20</v>
      </c>
      <c r="AQ13" s="62">
        <v>1</v>
      </c>
      <c r="AU13" s="57"/>
    </row>
    <row r="14" spans="1:53" ht="13.5" customHeight="1">
      <c r="B14" s="95" t="s">
        <v>509</v>
      </c>
      <c r="C14" s="95"/>
      <c r="D14" s="95"/>
      <c r="E14" s="95"/>
      <c r="F14" s="95"/>
      <c r="G14" s="95"/>
      <c r="U14" s="94" t="s">
        <v>509</v>
      </c>
      <c r="V14" s="94"/>
      <c r="W14" s="94"/>
      <c r="X14" s="94"/>
      <c r="Y14" s="94"/>
      <c r="Z14" s="94"/>
      <c r="AA14" s="66"/>
      <c r="AB14" s="66"/>
      <c r="AM14" s="62" t="s">
        <v>557</v>
      </c>
      <c r="AN14" s="63">
        <v>20</v>
      </c>
      <c r="AO14" s="63">
        <v>2</v>
      </c>
      <c r="AP14" s="63">
        <f t="shared" ref="AP14:AP17" si="7">AN14+AO14*10</f>
        <v>40</v>
      </c>
      <c r="AQ14" s="62">
        <v>3</v>
      </c>
      <c r="AR14" s="60"/>
      <c r="AS14" s="57"/>
      <c r="AT14" s="57"/>
    </row>
    <row r="15" spans="1:53">
      <c r="B15" s="50"/>
      <c r="C15" s="50" t="s">
        <v>510</v>
      </c>
      <c r="D15" s="50" t="s">
        <v>511</v>
      </c>
      <c r="E15" s="50" t="s">
        <v>512</v>
      </c>
      <c r="F15" s="50" t="s">
        <v>513</v>
      </c>
      <c r="G15" s="50" t="s">
        <v>514</v>
      </c>
      <c r="U15" s="66"/>
      <c r="V15" s="66" t="s">
        <v>510</v>
      </c>
      <c r="W15" s="66" t="s">
        <v>511</v>
      </c>
      <c r="X15" s="66" t="s">
        <v>512</v>
      </c>
      <c r="Y15" s="66" t="s">
        <v>513</v>
      </c>
      <c r="Z15" s="66" t="s">
        <v>514</v>
      </c>
      <c r="AA15" s="66"/>
      <c r="AB15" s="66"/>
      <c r="AM15" s="57" t="s">
        <v>559</v>
      </c>
      <c r="AN15" s="63">
        <v>30</v>
      </c>
      <c r="AO15" s="63">
        <v>3</v>
      </c>
      <c r="AP15" s="63">
        <f t="shared" si="7"/>
        <v>60</v>
      </c>
      <c r="AQ15" s="62">
        <v>7</v>
      </c>
      <c r="AR15" s="57"/>
      <c r="AS15" s="57"/>
      <c r="AT15" s="57"/>
    </row>
    <row r="16" spans="1:53">
      <c r="B16" s="56" t="s">
        <v>518</v>
      </c>
      <c r="C16" s="50">
        <f>'[1]资源-钻石'!C$44</f>
        <v>96250</v>
      </c>
      <c r="D16" s="50">
        <f>'[1]资源-钻石'!D$44</f>
        <v>165875</v>
      </c>
      <c r="E16" s="50">
        <f>'[1]资源-钻石'!E$44</f>
        <v>352050</v>
      </c>
      <c r="F16" s="50">
        <f>'[1]资源-钻石'!F$44</f>
        <v>1215165</v>
      </c>
      <c r="G16" s="50">
        <f>'[1]资源-钻石'!G$44</f>
        <v>3622747.5</v>
      </c>
      <c r="U16" s="68" t="s">
        <v>529</v>
      </c>
      <c r="V16" s="66">
        <f>28875*255/90</f>
        <v>81812.5</v>
      </c>
      <c r="W16" s="66">
        <f>'[1]资源-钻石'!D$44*30%</f>
        <v>49762.5</v>
      </c>
      <c r="X16" s="66">
        <f>'[1]资源-钻石'!E$44*30%</f>
        <v>105615</v>
      </c>
      <c r="Y16" s="66">
        <f>'[1]资源-钻石'!F$44*30%</f>
        <v>364549.5</v>
      </c>
      <c r="Z16" s="66">
        <f>'[1]资源-钻石'!G$44*30%</f>
        <v>1086824.25</v>
      </c>
      <c r="AA16" s="66"/>
      <c r="AB16" s="66"/>
      <c r="AM16" s="57" t="s">
        <v>560</v>
      </c>
      <c r="AN16" s="63">
        <v>40</v>
      </c>
      <c r="AO16" s="63">
        <v>4</v>
      </c>
      <c r="AP16" s="63">
        <f t="shared" si="7"/>
        <v>80</v>
      </c>
      <c r="AQ16" s="62">
        <v>14</v>
      </c>
      <c r="AR16" s="57"/>
      <c r="AS16" s="57"/>
      <c r="AT16" s="57"/>
    </row>
    <row r="17" spans="2:52">
      <c r="B17" s="56" t="s">
        <v>519</v>
      </c>
      <c r="C17" s="50">
        <f>C16-C18*$L10*($M$28+$M$43)</f>
        <v>96250</v>
      </c>
      <c r="D17" s="50">
        <f t="shared" ref="D17:G17" si="8">D16-D18*$L10*($M$28+$M$43)</f>
        <v>165875</v>
      </c>
      <c r="E17" s="50">
        <f t="shared" si="8"/>
        <v>102050</v>
      </c>
      <c r="F17" s="50">
        <f t="shared" si="8"/>
        <v>215165</v>
      </c>
      <c r="G17" s="50">
        <f t="shared" si="8"/>
        <v>622747.5</v>
      </c>
      <c r="U17" s="68" t="s">
        <v>586</v>
      </c>
      <c r="V17" s="66" t="e">
        <f>V$16/$V$12*$V5/$W5*$AG6</f>
        <v>#DIV/0!</v>
      </c>
      <c r="W17" s="66" t="e">
        <f t="shared" ref="W17:Z17" si="9">W$16/$V$12*$V5/$W5*$AG6</f>
        <v>#DIV/0!</v>
      </c>
      <c r="X17" s="66" t="e">
        <f t="shared" si="9"/>
        <v>#DIV/0!</v>
      </c>
      <c r="Y17" s="66" t="e">
        <f t="shared" si="9"/>
        <v>#DIV/0!</v>
      </c>
      <c r="Z17" s="66" t="e">
        <f t="shared" si="9"/>
        <v>#DIV/0!</v>
      </c>
      <c r="AA17" s="66"/>
      <c r="AB17" s="66"/>
      <c r="AM17" s="57" t="s">
        <v>561</v>
      </c>
      <c r="AN17" s="63">
        <v>50</v>
      </c>
      <c r="AO17" s="63">
        <v>5</v>
      </c>
      <c r="AP17" s="63">
        <f t="shared" si="7"/>
        <v>100</v>
      </c>
      <c r="AQ17" s="62">
        <v>30</v>
      </c>
      <c r="AR17" s="57"/>
      <c r="AS17" s="57"/>
      <c r="AT17" s="62"/>
    </row>
    <row r="18" spans="2:52">
      <c r="B18" s="51" t="s">
        <v>515</v>
      </c>
      <c r="C18" s="50">
        <v>0</v>
      </c>
      <c r="D18" s="50">
        <v>0</v>
      </c>
      <c r="E18" s="50">
        <v>1</v>
      </c>
      <c r="F18" s="50">
        <v>4</v>
      </c>
      <c r="G18" s="50">
        <v>12</v>
      </c>
      <c r="U18" s="68" t="s">
        <v>585</v>
      </c>
      <c r="V18" s="66">
        <f>V$16/$V$12*$V6/$W6*$AG7</f>
        <v>5.2098654513888887</v>
      </c>
      <c r="W18" s="66">
        <f t="shared" ref="W18:Y18" si="10">W$16/$V$12*$V6/$W6*$AG7</f>
        <v>3.1689036458333333</v>
      </c>
      <c r="X18" s="66">
        <f t="shared" si="10"/>
        <v>6.7256218749999999</v>
      </c>
      <c r="Y18" s="66">
        <f t="shared" si="10"/>
        <v>23.214714687500003</v>
      </c>
      <c r="Z18" s="66">
        <f>Z$16/$V$12*$V6/$W6*$AG7</f>
        <v>69.209572031250005</v>
      </c>
      <c r="AA18" s="66"/>
      <c r="AB18" s="66"/>
      <c r="AM18" s="57"/>
      <c r="AN18" s="57"/>
      <c r="AO18" s="57"/>
      <c r="AP18" s="57"/>
      <c r="AQ18" s="57"/>
      <c r="AR18" s="57"/>
      <c r="AS18" s="57"/>
      <c r="AT18" s="62"/>
    </row>
    <row r="19" spans="2:52">
      <c r="B19" s="51" t="s">
        <v>516</v>
      </c>
      <c r="C19" s="50">
        <f>(C17/$C$10*$C$7-C$18*$M$38)/($N$9+$M$43)</f>
        <v>6.015625</v>
      </c>
      <c r="D19" s="50">
        <f t="shared" ref="D19:G19" si="11">(D17/$C$10*$C$7-D$18*$M$38)/($N$9+$M$43)</f>
        <v>10.3671875</v>
      </c>
      <c r="E19" s="50">
        <f t="shared" si="11"/>
        <v>4.5031250000000007</v>
      </c>
      <c r="F19" s="50">
        <f t="shared" si="11"/>
        <v>5.9478125000000013</v>
      </c>
      <c r="G19" s="50">
        <f t="shared" si="11"/>
        <v>16.421718750000004</v>
      </c>
      <c r="U19" s="68" t="s">
        <v>584</v>
      </c>
      <c r="V19" s="66">
        <f t="shared" ref="V19:Y19" si="12">V$16/$V$12*$V7/$W7*$AG8</f>
        <v>4.5451388888888884</v>
      </c>
      <c r="W19" s="66">
        <f t="shared" si="12"/>
        <v>2.7645833333333334</v>
      </c>
      <c r="X19" s="66">
        <f t="shared" si="12"/>
        <v>5.8674999999999997</v>
      </c>
      <c r="Y19" s="66">
        <f t="shared" si="12"/>
        <v>20.252750000000002</v>
      </c>
      <c r="Z19" s="66">
        <f>Z$16/$V$12*$V7/$W7*$AG8</f>
        <v>60.379125000000002</v>
      </c>
      <c r="AA19" s="66"/>
      <c r="AB19" s="66"/>
      <c r="AM19" s="57"/>
      <c r="AN19" s="57"/>
      <c r="AO19" s="57"/>
      <c r="AP19" s="57"/>
      <c r="AQ19" s="57"/>
      <c r="AR19" s="57"/>
      <c r="AS19" s="57"/>
      <c r="AU19" s="60"/>
      <c r="AV19" s="60"/>
      <c r="AW19" s="60"/>
      <c r="AX19" s="60"/>
      <c r="AY19" s="60"/>
    </row>
    <row r="20" spans="2:52">
      <c r="B20" s="50" t="s">
        <v>517</v>
      </c>
      <c r="C20" s="50">
        <f>(C17/$C$10*$C$6-C$19*$M$38)/($N$8+$M$43)</f>
        <v>0.859375</v>
      </c>
      <c r="D20" s="50">
        <f t="shared" ref="D20:G20" si="13">(D17/$C$10*$C$6-D$19*$M$38)/($N$8+$M$43)</f>
        <v>1.4810267857142858</v>
      </c>
      <c r="E20" s="50">
        <f t="shared" si="13"/>
        <v>4.9290178571428571</v>
      </c>
      <c r="F20" s="50">
        <f t="shared" si="13"/>
        <v>17.992544642857144</v>
      </c>
      <c r="G20" s="50">
        <f t="shared" si="13"/>
        <v>53.774531249999995</v>
      </c>
      <c r="K20" s="95" t="s">
        <v>490</v>
      </c>
      <c r="L20" s="95"/>
      <c r="M20" s="95"/>
      <c r="U20" s="68" t="s">
        <v>583</v>
      </c>
      <c r="V20" s="66">
        <f t="shared" ref="V20:Z20" si="14">V$16/$V$12*$V8/$W8*$AG9</f>
        <v>3.7876157407407405</v>
      </c>
      <c r="W20" s="66">
        <f t="shared" si="14"/>
        <v>2.3038194444444442</v>
      </c>
      <c r="X20" s="66">
        <f t="shared" si="14"/>
        <v>4.8895833333333334</v>
      </c>
      <c r="Y20" s="66">
        <f t="shared" si="14"/>
        <v>16.877291666666668</v>
      </c>
      <c r="Z20" s="66">
        <f t="shared" si="14"/>
        <v>50.315937499999997</v>
      </c>
      <c r="AA20" s="66"/>
      <c r="AB20" s="66"/>
      <c r="AD20" s="94" t="s">
        <v>525</v>
      </c>
      <c r="AE20" s="94"/>
      <c r="AF20" s="94"/>
      <c r="AG20" s="94"/>
      <c r="AH20" s="94"/>
      <c r="AM20" s="57"/>
      <c r="AN20" s="57"/>
      <c r="AO20" s="57"/>
      <c r="AP20" s="57"/>
      <c r="AQ20" s="57"/>
      <c r="AR20" s="57"/>
      <c r="AS20" s="57"/>
      <c r="AT20" s="62"/>
      <c r="AZ20" s="60"/>
    </row>
    <row r="21" spans="2:52">
      <c r="B21" s="50"/>
      <c r="C21" s="50"/>
      <c r="D21" s="50"/>
      <c r="E21" s="50"/>
      <c r="F21" s="50"/>
      <c r="G21" s="50"/>
      <c r="K21" s="50" t="s">
        <v>481</v>
      </c>
      <c r="L21" s="51" t="s">
        <v>482</v>
      </c>
      <c r="M21" s="51" t="s">
        <v>472</v>
      </c>
      <c r="U21" s="68" t="s">
        <v>582</v>
      </c>
      <c r="V21" s="66">
        <f>V$16/$V$12*$V9/$W9*$AG10</f>
        <v>2.9997916666666664</v>
      </c>
      <c r="W21" s="66">
        <f t="shared" ref="W21:Z21" si="15">W$16/$V$12*$V9/$W9*$AG10</f>
        <v>1.8246249999999999</v>
      </c>
      <c r="X21" s="66">
        <f t="shared" si="15"/>
        <v>3.8725499999999999</v>
      </c>
      <c r="Y21" s="66">
        <f>Y$16/$V$12*$V9/$W9*$AG10</f>
        <v>13.366815000000001</v>
      </c>
      <c r="Z21" s="66">
        <f t="shared" si="15"/>
        <v>39.850222500000001</v>
      </c>
      <c r="AA21" s="66"/>
      <c r="AC21" s="66" t="s">
        <v>481</v>
      </c>
      <c r="AD21" s="65" t="s">
        <v>482</v>
      </c>
      <c r="AE21" s="65" t="s">
        <v>472</v>
      </c>
      <c r="AF21" s="65" t="s">
        <v>527</v>
      </c>
      <c r="AM21" s="57"/>
      <c r="AN21" s="57"/>
      <c r="AO21" s="57"/>
      <c r="AP21" s="57"/>
      <c r="AQ21" s="57"/>
      <c r="AR21" s="57"/>
      <c r="AS21" s="57"/>
      <c r="AT21" s="63"/>
      <c r="AU21" s="63"/>
      <c r="AV21" s="63"/>
      <c r="AW21" s="63"/>
      <c r="AX21" s="63"/>
    </row>
    <row r="22" spans="2:52">
      <c r="B22" s="50"/>
      <c r="K22" s="52">
        <v>1</v>
      </c>
      <c r="L22" s="52">
        <v>1</v>
      </c>
      <c r="M22" s="52">
        <f>SUM($L$22:$L22)</f>
        <v>1</v>
      </c>
      <c r="Q22" s="50"/>
      <c r="AC22" s="67">
        <v>1</v>
      </c>
      <c r="AD22" s="67">
        <v>1</v>
      </c>
      <c r="AE22" s="67">
        <f>SUM($AD$22:$AD22)</f>
        <v>1</v>
      </c>
      <c r="AF22" s="67">
        <v>5</v>
      </c>
      <c r="AG22" s="67"/>
      <c r="AM22" s="57"/>
      <c r="AT22" s="63"/>
      <c r="AU22" s="63"/>
      <c r="AV22" s="63"/>
      <c r="AW22" s="63"/>
      <c r="AX22" s="63"/>
    </row>
    <row r="23" spans="2:52">
      <c r="K23" s="52">
        <v>2</v>
      </c>
      <c r="L23" s="52">
        <v>1</v>
      </c>
      <c r="M23" s="52">
        <f>SUM($L$22:$L23)</f>
        <v>2</v>
      </c>
      <c r="Q23" s="50"/>
      <c r="U23" s="67"/>
      <c r="AC23" s="67">
        <v>2</v>
      </c>
      <c r="AD23" s="67">
        <v>1</v>
      </c>
      <c r="AE23" s="67">
        <f>SUM($AD$22:$AD23)</f>
        <v>2</v>
      </c>
      <c r="AF23" s="67">
        <v>10</v>
      </c>
      <c r="AG23" s="67"/>
      <c r="AM23" s="57"/>
      <c r="AT23" s="63"/>
      <c r="AU23" s="63"/>
      <c r="AV23" s="63"/>
      <c r="AW23" s="63"/>
      <c r="AX23" s="63"/>
    </row>
    <row r="24" spans="2:52">
      <c r="B24" s="95" t="s">
        <v>522</v>
      </c>
      <c r="C24" s="95"/>
      <c r="D24" s="95"/>
      <c r="E24" s="95"/>
      <c r="F24" s="95"/>
      <c r="G24" s="95"/>
      <c r="K24" s="52">
        <v>3</v>
      </c>
      <c r="L24" s="52">
        <v>1</v>
      </c>
      <c r="M24" s="52">
        <f>SUM($L$22:$L24)</f>
        <v>3</v>
      </c>
      <c r="Q24" s="50"/>
      <c r="U24" s="66"/>
      <c r="AC24" s="67">
        <v>3</v>
      </c>
      <c r="AD24" s="67">
        <f>AD23*2</f>
        <v>2</v>
      </c>
      <c r="AE24" s="67">
        <f>SUM($AD$22:$AD24)</f>
        <v>4</v>
      </c>
      <c r="AF24" s="67">
        <v>15</v>
      </c>
      <c r="AG24" s="67"/>
      <c r="AM24" s="57"/>
      <c r="AT24" s="63"/>
      <c r="AU24" s="63"/>
      <c r="AV24" s="63"/>
      <c r="AW24" s="63"/>
      <c r="AX24" s="63"/>
    </row>
    <row r="25" spans="2:52">
      <c r="B25" s="50"/>
      <c r="C25" s="50" t="s">
        <v>510</v>
      </c>
      <c r="D25" s="50" t="s">
        <v>511</v>
      </c>
      <c r="E25" s="50" t="s">
        <v>512</v>
      </c>
      <c r="F25" s="50" t="s">
        <v>513</v>
      </c>
      <c r="G25" s="50" t="s">
        <v>514</v>
      </c>
      <c r="K25" s="52">
        <v>4</v>
      </c>
      <c r="L25" s="52">
        <v>1</v>
      </c>
      <c r="M25" s="52">
        <f>SUM($L$22:$L25)</f>
        <v>4</v>
      </c>
      <c r="Q25" s="50"/>
      <c r="U25" s="66"/>
      <c r="AC25" s="67">
        <v>4</v>
      </c>
      <c r="AD25" s="67">
        <f t="shared" ref="AD25:AD28" si="16">AD24*2</f>
        <v>4</v>
      </c>
      <c r="AE25" s="67">
        <f>SUM($AD$22:$AD25)</f>
        <v>8</v>
      </c>
      <c r="AF25" s="67">
        <v>20</v>
      </c>
      <c r="AG25" s="67"/>
      <c r="AM25" s="57"/>
      <c r="AT25" s="63"/>
      <c r="AU25" s="63"/>
      <c r="AV25" s="63"/>
      <c r="AW25" s="63"/>
      <c r="AX25" s="63"/>
    </row>
    <row r="26" spans="2:52">
      <c r="B26" s="56" t="s">
        <v>518</v>
      </c>
      <c r="C26" s="50">
        <f>'[1]资源-钻石'!C$43</f>
        <v>35000</v>
      </c>
      <c r="D26" s="50">
        <f>'[1]资源-钻石'!D$43</f>
        <v>58500</v>
      </c>
      <c r="E26" s="50">
        <f>'[1]资源-钻石'!E$43</f>
        <v>121200</v>
      </c>
      <c r="F26" s="50">
        <f>'[1]资源-钻石'!F$43</f>
        <v>410060</v>
      </c>
      <c r="G26" s="50">
        <f>'[1]资源-钻石'!G$43</f>
        <v>1215090</v>
      </c>
      <c r="K26" s="52">
        <v>5</v>
      </c>
      <c r="L26" s="52">
        <v>1</v>
      </c>
      <c r="M26" s="52">
        <f>SUM($L$22:$L26)</f>
        <v>5</v>
      </c>
      <c r="Q26" s="50"/>
      <c r="U26" s="66"/>
      <c r="V26" s="65">
        <f>V$16/$V$12*$V6*$AG7</f>
        <v>83.357847222222219</v>
      </c>
      <c r="AC26" s="67">
        <v>5</v>
      </c>
      <c r="AD26" s="67">
        <f t="shared" si="16"/>
        <v>8</v>
      </c>
      <c r="AE26" s="67">
        <f>SUM($AD$22:$AD26)</f>
        <v>16</v>
      </c>
      <c r="AF26" s="67">
        <v>25</v>
      </c>
      <c r="AG26" s="67"/>
      <c r="AM26" s="57"/>
      <c r="AT26" s="63"/>
      <c r="AU26" s="63"/>
      <c r="AV26" s="63"/>
      <c r="AW26" s="63"/>
      <c r="AX26" s="63"/>
    </row>
    <row r="27" spans="2:52">
      <c r="B27" s="56" t="s">
        <v>519</v>
      </c>
      <c r="C27" s="50">
        <f>C26-C28*$L10*($M$28+$M$43)/3</f>
        <v>35000</v>
      </c>
      <c r="D27" s="50">
        <f t="shared" ref="D27:G27" si="17">D26-D28*$L10*($M$28+$M$43)/3</f>
        <v>58500</v>
      </c>
      <c r="E27" s="50">
        <f t="shared" si="17"/>
        <v>37866.666666666672</v>
      </c>
      <c r="F27" s="50">
        <f t="shared" si="17"/>
        <v>76726.666666666686</v>
      </c>
      <c r="G27" s="50">
        <f t="shared" si="17"/>
        <v>215090</v>
      </c>
      <c r="K27" s="52">
        <v>6</v>
      </c>
      <c r="L27" s="52">
        <v>1</v>
      </c>
      <c r="M27" s="52">
        <f>SUM($L$22:$L27)</f>
        <v>6</v>
      </c>
      <c r="U27" s="66"/>
      <c r="V27" s="65">
        <f>V$16/$V$12*$V7*$AG8</f>
        <v>145.44444444444443</v>
      </c>
      <c r="X27" s="69"/>
      <c r="AC27" s="67">
        <v>6</v>
      </c>
      <c r="AD27" s="67">
        <f t="shared" si="16"/>
        <v>16</v>
      </c>
      <c r="AE27" s="67">
        <f>SUM($AD$22:$AD27)</f>
        <v>32</v>
      </c>
      <c r="AF27" s="67">
        <v>30</v>
      </c>
      <c r="AG27" s="67"/>
      <c r="AM27" s="57"/>
      <c r="AT27" s="63"/>
      <c r="AU27" s="63"/>
      <c r="AV27" s="63"/>
      <c r="AW27" s="63"/>
      <c r="AX27" s="63"/>
    </row>
    <row r="28" spans="2:52">
      <c r="B28" s="51" t="s">
        <v>515</v>
      </c>
      <c r="C28" s="50">
        <v>0</v>
      </c>
      <c r="D28" s="50">
        <v>0</v>
      </c>
      <c r="E28" s="50">
        <v>1</v>
      </c>
      <c r="F28" s="50">
        <v>4</v>
      </c>
      <c r="G28" s="50">
        <v>12</v>
      </c>
      <c r="K28" s="52">
        <v>7</v>
      </c>
      <c r="L28" s="52">
        <v>1</v>
      </c>
      <c r="M28" s="52">
        <f>SUM($L$22:$L28)</f>
        <v>7</v>
      </c>
      <c r="U28" s="67"/>
      <c r="V28" s="65">
        <f>V$16/$V$12*$V8*$AG9</f>
        <v>90.902777777777771</v>
      </c>
      <c r="X28" s="69"/>
      <c r="AC28" s="67">
        <v>7</v>
      </c>
      <c r="AD28" s="67">
        <f t="shared" si="16"/>
        <v>32</v>
      </c>
      <c r="AE28" s="67">
        <f>SUM($AD$22:$AD28)</f>
        <v>64</v>
      </c>
      <c r="AF28" s="67">
        <v>35</v>
      </c>
      <c r="AG28" s="67"/>
      <c r="AM28" s="57"/>
      <c r="AU28" s="63"/>
      <c r="AV28" s="63"/>
      <c r="AW28" s="63"/>
      <c r="AX28" s="63"/>
      <c r="AY28" s="63"/>
    </row>
    <row r="29" spans="2:52">
      <c r="B29" s="51" t="s">
        <v>516</v>
      </c>
      <c r="C29" s="50">
        <v>3</v>
      </c>
      <c r="D29" s="50">
        <v>5</v>
      </c>
      <c r="E29" s="50">
        <v>3</v>
      </c>
      <c r="F29" s="50">
        <v>7</v>
      </c>
      <c r="G29" s="50">
        <v>16</v>
      </c>
      <c r="U29" s="67"/>
      <c r="V29" s="65">
        <f>V$16/$V$12*$V9*$AG10</f>
        <v>23.998333333333331</v>
      </c>
      <c r="AM29" s="57"/>
    </row>
    <row r="30" spans="2:52">
      <c r="B30" s="50" t="s">
        <v>517</v>
      </c>
      <c r="C30" s="50">
        <f>(C27/$C$10*$C$6-C$29*$M$37)/(($M$28+$M$43)/3)</f>
        <v>1.5</v>
      </c>
      <c r="D30" s="50">
        <f t="shared" ref="D30:F30" si="18">(D27/$C$10*$C$6-D$29*$M$37)/(($M$28+$M$43)/3)</f>
        <v>2.5499999999999998</v>
      </c>
      <c r="E30" s="50">
        <f>(E27/$C$10*$C$6-E$29*$M$37)/(($M$28+$M$43)/3)</f>
        <v>2.3600000000000021</v>
      </c>
      <c r="F30" s="50">
        <f t="shared" si="18"/>
        <v>2.0180000000000065</v>
      </c>
      <c r="G30" s="50">
        <f>(G27/$C$10*$C$6-G$29*$M$37)/(($M$28+$M$43)/3)</f>
        <v>16.527000000000008</v>
      </c>
      <c r="U30" s="67"/>
      <c r="V30" s="66"/>
      <c r="AM30" s="57"/>
      <c r="AN30" s="57"/>
    </row>
    <row r="31" spans="2:52">
      <c r="U31" s="67"/>
      <c r="V31" s="66"/>
      <c r="AM31" s="58"/>
      <c r="AN31" s="57"/>
    </row>
    <row r="32" spans="2:52">
      <c r="K32" s="95" t="s">
        <v>520</v>
      </c>
      <c r="L32" s="95"/>
      <c r="M32" s="95"/>
      <c r="U32" s="67"/>
      <c r="V32" s="66"/>
      <c r="AC32" s="71"/>
      <c r="AE32" s="70"/>
      <c r="AF32" s="70"/>
      <c r="AG32" s="70"/>
      <c r="AH32" s="70"/>
      <c r="AM32" s="58"/>
      <c r="AN32" s="57"/>
      <c r="AU32" s="60"/>
      <c r="AV32" s="60"/>
      <c r="AW32" s="60"/>
      <c r="AX32" s="60"/>
      <c r="AY32" s="60"/>
      <c r="AZ32" s="60"/>
    </row>
    <row r="33" spans="2:53">
      <c r="K33" s="50" t="s">
        <v>483</v>
      </c>
      <c r="L33" s="51" t="s">
        <v>482</v>
      </c>
      <c r="M33" s="50" t="s">
        <v>472</v>
      </c>
      <c r="N33" s="55" t="s">
        <v>535</v>
      </c>
      <c r="U33" s="67"/>
      <c r="V33" s="66"/>
      <c r="AC33" s="67"/>
      <c r="AD33" s="94" t="s">
        <v>581</v>
      </c>
      <c r="AE33" s="94"/>
      <c r="AF33" s="94"/>
      <c r="AG33" s="94"/>
      <c r="AH33" s="94"/>
      <c r="AM33" s="58"/>
      <c r="AN33" s="57"/>
      <c r="AZ33" s="57"/>
    </row>
    <row r="34" spans="2:53">
      <c r="B34" s="95" t="s">
        <v>536</v>
      </c>
      <c r="C34" s="95"/>
      <c r="D34" s="95"/>
      <c r="E34" s="95"/>
      <c r="F34" s="95"/>
      <c r="G34" s="95"/>
      <c r="I34" s="52"/>
      <c r="J34" s="52"/>
      <c r="K34" s="52" t="s">
        <v>484</v>
      </c>
      <c r="L34" s="52">
        <v>1</v>
      </c>
      <c r="M34" s="52">
        <f>SUM($L$34:$L34)</f>
        <v>1</v>
      </c>
      <c r="N34" s="52">
        <v>3</v>
      </c>
      <c r="AC34" s="71" t="s">
        <v>481</v>
      </c>
      <c r="AD34" s="71" t="s">
        <v>575</v>
      </c>
      <c r="AE34" s="67" t="s">
        <v>576</v>
      </c>
      <c r="AF34" s="67" t="s">
        <v>577</v>
      </c>
      <c r="AG34" s="67" t="s">
        <v>578</v>
      </c>
      <c r="AH34" s="67" t="s">
        <v>579</v>
      </c>
      <c r="AI34" s="67"/>
      <c r="AU34" s="60"/>
      <c r="AV34" s="60"/>
      <c r="AW34" s="58"/>
      <c r="AX34" s="58"/>
      <c r="AY34" s="58"/>
      <c r="AZ34" s="58"/>
      <c r="BA34" s="58"/>
    </row>
    <row r="35" spans="2:53">
      <c r="B35" s="54"/>
      <c r="C35" s="54" t="s">
        <v>510</v>
      </c>
      <c r="D35" s="54" t="s">
        <v>511</v>
      </c>
      <c r="E35" s="54" t="s">
        <v>512</v>
      </c>
      <c r="F35" s="54" t="s">
        <v>513</v>
      </c>
      <c r="G35" s="54" t="s">
        <v>514</v>
      </c>
      <c r="H35" s="50"/>
      <c r="I35" s="52"/>
      <c r="J35" s="52"/>
      <c r="K35" s="52" t="s">
        <v>485</v>
      </c>
      <c r="L35" s="52">
        <v>2</v>
      </c>
      <c r="M35" s="52">
        <f>SUM($L$34:$L35)</f>
        <v>3</v>
      </c>
      <c r="N35" s="52">
        <v>7</v>
      </c>
      <c r="Q35" s="50"/>
      <c r="AC35" s="67">
        <v>1</v>
      </c>
      <c r="AD35" s="71">
        <v>1</v>
      </c>
      <c r="AE35" s="67"/>
      <c r="AF35" s="67"/>
      <c r="AG35" s="67"/>
      <c r="AH35" s="67"/>
      <c r="AI35" s="67"/>
      <c r="AW35" s="58"/>
      <c r="AX35" s="58"/>
      <c r="AY35" s="58"/>
      <c r="AZ35" s="58"/>
      <c r="BA35" s="58"/>
    </row>
    <row r="36" spans="2:53">
      <c r="B36" s="56" t="s">
        <v>518</v>
      </c>
      <c r="C36" s="54">
        <f>'[1]资源-钻石'!C$42</f>
        <v>18000</v>
      </c>
      <c r="D36" s="54">
        <f>'[1]资源-钻石'!D$42</f>
        <v>27800</v>
      </c>
      <c r="E36" s="54">
        <f>'[1]资源-钻石'!E$42</f>
        <v>53760</v>
      </c>
      <c r="F36" s="54">
        <f>'[1]资源-钻石'!F$42</f>
        <v>170888</v>
      </c>
      <c r="G36" s="54">
        <f>'[1]资源-钻石'!G$42</f>
        <v>496332</v>
      </c>
      <c r="H36" s="50"/>
      <c r="I36" s="52"/>
      <c r="J36" s="52"/>
      <c r="K36" s="52" t="s">
        <v>486</v>
      </c>
      <c r="L36" s="52">
        <v>3</v>
      </c>
      <c r="M36" s="52">
        <f>SUM($L$34:$L36)</f>
        <v>6</v>
      </c>
      <c r="N36" s="52">
        <v>14</v>
      </c>
      <c r="Q36" s="50"/>
      <c r="AC36" s="67">
        <v>2</v>
      </c>
      <c r="AD36" s="71">
        <v>1</v>
      </c>
      <c r="AE36" s="67">
        <v>1</v>
      </c>
      <c r="AF36" s="67"/>
      <c r="AG36" s="67"/>
      <c r="AH36" s="67"/>
      <c r="AI36" s="67"/>
      <c r="AU36" s="60"/>
      <c r="AV36" s="60"/>
      <c r="AW36" s="58"/>
      <c r="AX36" s="58"/>
      <c r="AY36" s="58"/>
      <c r="AZ36" s="58"/>
      <c r="BA36" s="58"/>
    </row>
    <row r="37" spans="2:53">
      <c r="B37" s="56" t="s">
        <v>519</v>
      </c>
      <c r="C37" s="54">
        <f>C36-C38*$L10*($M$28+$M$43)/6</f>
        <v>18000</v>
      </c>
      <c r="D37" s="54">
        <f t="shared" ref="D37:G37" si="19">D36-D38*$L10*($M$28+$M$43)/6</f>
        <v>27800</v>
      </c>
      <c r="E37" s="54">
        <f t="shared" si="19"/>
        <v>53760</v>
      </c>
      <c r="F37" s="54">
        <f t="shared" si="19"/>
        <v>45888</v>
      </c>
      <c r="G37" s="54">
        <f t="shared" si="19"/>
        <v>121332</v>
      </c>
      <c r="H37" s="50"/>
      <c r="I37" s="52"/>
      <c r="J37" s="52"/>
      <c r="K37" s="52" t="s">
        <v>487</v>
      </c>
      <c r="L37" s="52">
        <v>4</v>
      </c>
      <c r="M37" s="52">
        <f>SUM($L$34:$L37)</f>
        <v>10</v>
      </c>
      <c r="N37" s="52">
        <v>30</v>
      </c>
      <c r="Q37" s="50"/>
      <c r="AC37" s="67">
        <v>3</v>
      </c>
      <c r="AD37" s="72">
        <f t="shared" ref="AD37:AH41" si="20">AD36*2</f>
        <v>2</v>
      </c>
      <c r="AE37" s="72">
        <v>1</v>
      </c>
      <c r="AF37" s="67">
        <v>1</v>
      </c>
      <c r="AG37" s="67"/>
      <c r="AH37" s="67"/>
      <c r="AI37" s="67"/>
      <c r="AW37" s="58"/>
      <c r="AX37" s="58"/>
      <c r="AY37" s="58"/>
      <c r="AZ37" s="58"/>
      <c r="BA37" s="58"/>
    </row>
    <row r="38" spans="2:53">
      <c r="B38" s="51" t="s">
        <v>515</v>
      </c>
      <c r="C38" s="54">
        <v>0</v>
      </c>
      <c r="D38" s="54">
        <v>0</v>
      </c>
      <c r="E38" s="54">
        <v>0</v>
      </c>
      <c r="F38" s="54">
        <v>3</v>
      </c>
      <c r="G38" s="54">
        <v>9</v>
      </c>
      <c r="H38" s="50"/>
      <c r="I38" s="52"/>
      <c r="J38" s="52"/>
      <c r="K38" s="52" t="s">
        <v>488</v>
      </c>
      <c r="L38" s="52">
        <v>5</v>
      </c>
      <c r="M38" s="52">
        <f>SUM($L$34:$L38)</f>
        <v>15</v>
      </c>
      <c r="N38" s="52">
        <v>90</v>
      </c>
      <c r="Q38" s="50"/>
      <c r="U38" s="61"/>
      <c r="V38" s="61"/>
      <c r="W38" s="61"/>
      <c r="X38" s="61"/>
      <c r="Y38" s="61"/>
      <c r="Z38" s="61"/>
      <c r="AA38" s="61"/>
      <c r="AB38" s="61"/>
      <c r="AC38" s="67">
        <v>4</v>
      </c>
      <c r="AD38" s="72">
        <f t="shared" si="20"/>
        <v>4</v>
      </c>
      <c r="AE38" s="72">
        <f t="shared" si="20"/>
        <v>2</v>
      </c>
      <c r="AF38" s="72">
        <v>1</v>
      </c>
      <c r="AG38" s="67">
        <v>1</v>
      </c>
      <c r="AH38" s="67"/>
      <c r="AI38" s="67"/>
      <c r="AU38" s="60"/>
      <c r="AV38" s="60"/>
      <c r="AW38" s="58"/>
      <c r="AX38" s="58"/>
      <c r="AY38" s="58"/>
      <c r="AZ38" s="58"/>
      <c r="BA38" s="58"/>
    </row>
    <row r="39" spans="2:53">
      <c r="B39" s="51" t="s">
        <v>516</v>
      </c>
      <c r="C39" s="54">
        <v>3</v>
      </c>
      <c r="D39" s="54">
        <v>4</v>
      </c>
      <c r="E39" s="54">
        <v>6</v>
      </c>
      <c r="F39" s="54">
        <v>7</v>
      </c>
      <c r="G39" s="54">
        <v>16</v>
      </c>
      <c r="H39" s="50"/>
      <c r="I39" s="52"/>
      <c r="J39" s="52"/>
      <c r="K39" s="52"/>
      <c r="L39" s="52"/>
      <c r="M39" s="52"/>
      <c r="Q39" s="50"/>
      <c r="U39" s="61">
        <v>1</v>
      </c>
      <c r="V39" s="61" t="s">
        <v>530</v>
      </c>
      <c r="W39" s="61"/>
      <c r="X39" s="61"/>
      <c r="Y39" s="61"/>
      <c r="Z39" s="61"/>
      <c r="AA39" s="61"/>
      <c r="AB39" s="61"/>
      <c r="AC39" s="67">
        <v>5</v>
      </c>
      <c r="AD39" s="72">
        <f t="shared" si="20"/>
        <v>8</v>
      </c>
      <c r="AE39" s="72">
        <f t="shared" si="20"/>
        <v>4</v>
      </c>
      <c r="AF39" s="72">
        <f t="shared" si="20"/>
        <v>2</v>
      </c>
      <c r="AG39" s="72">
        <v>1</v>
      </c>
      <c r="AH39" s="67">
        <v>1</v>
      </c>
      <c r="AW39" s="58"/>
      <c r="AX39" s="58"/>
      <c r="AY39" s="58"/>
      <c r="AZ39" s="58"/>
    </row>
    <row r="40" spans="2:53">
      <c r="B40" s="54" t="s">
        <v>517</v>
      </c>
      <c r="C40" s="54">
        <f>(C37/$C$10*$C$6-C$39*$M$36)/(($M$28+$M$43)/6)</f>
        <v>0</v>
      </c>
      <c r="D40" s="54">
        <f t="shared" ref="D40:G40" si="21">(D37/$C$10*$C$6-D$39*$M$36)/(($M$28+$M$43)/6)</f>
        <v>2.2800000000000002</v>
      </c>
      <c r="E40" s="54">
        <f>(E37/$C$10*$C$6-E$39*$M$36)/(($M$28+$M$43)/6)</f>
        <v>10.656000000000002</v>
      </c>
      <c r="F40" s="54">
        <f t="shared" si="21"/>
        <v>2.3328000000000029</v>
      </c>
      <c r="G40" s="54">
        <f t="shared" si="21"/>
        <v>15.199199999999996</v>
      </c>
      <c r="I40" s="52"/>
      <c r="K40" s="96" t="s">
        <v>521</v>
      </c>
      <c r="L40" s="96"/>
      <c r="M40" s="96"/>
      <c r="U40" s="61">
        <v>2</v>
      </c>
      <c r="V40" s="61" t="s">
        <v>532</v>
      </c>
      <c r="W40" s="61"/>
      <c r="X40" s="61"/>
      <c r="Y40" s="61"/>
      <c r="Z40" s="61"/>
      <c r="AA40" s="61"/>
      <c r="AB40" s="61"/>
      <c r="AC40" s="67">
        <v>6</v>
      </c>
      <c r="AD40" s="72">
        <f t="shared" si="20"/>
        <v>16</v>
      </c>
      <c r="AE40" s="72">
        <f t="shared" si="20"/>
        <v>8</v>
      </c>
      <c r="AF40" s="72">
        <f t="shared" si="20"/>
        <v>4</v>
      </c>
      <c r="AG40" s="72">
        <f t="shared" si="20"/>
        <v>2</v>
      </c>
      <c r="AH40" s="72">
        <v>1</v>
      </c>
      <c r="AU40" s="60"/>
      <c r="AV40" s="60"/>
      <c r="AW40" s="59"/>
      <c r="AX40" s="59"/>
      <c r="AY40" s="59"/>
      <c r="AZ40" s="59"/>
    </row>
    <row r="41" spans="2:53">
      <c r="I41" s="52"/>
      <c r="K41" s="50" t="s">
        <v>495</v>
      </c>
      <c r="L41" s="51" t="s">
        <v>482</v>
      </c>
      <c r="M41" s="50" t="s">
        <v>472</v>
      </c>
      <c r="U41" s="61">
        <v>3</v>
      </c>
      <c r="V41" s="61" t="s">
        <v>548</v>
      </c>
      <c r="W41" s="61"/>
      <c r="X41" s="61"/>
      <c r="Y41" s="61"/>
      <c r="Z41" s="61"/>
      <c r="AA41" s="61"/>
      <c r="AB41" s="61"/>
      <c r="AC41" s="67">
        <v>7</v>
      </c>
      <c r="AD41" s="72">
        <f t="shared" si="20"/>
        <v>32</v>
      </c>
      <c r="AE41" s="72">
        <f t="shared" si="20"/>
        <v>16</v>
      </c>
      <c r="AF41" s="72">
        <f t="shared" si="20"/>
        <v>8</v>
      </c>
      <c r="AG41" s="72">
        <f t="shared" si="20"/>
        <v>4</v>
      </c>
      <c r="AH41" s="72">
        <f t="shared" si="20"/>
        <v>2</v>
      </c>
      <c r="AZ41" s="57"/>
    </row>
    <row r="42" spans="2:53">
      <c r="K42" s="50">
        <v>1</v>
      </c>
      <c r="L42" s="52">
        <v>0</v>
      </c>
      <c r="M42" s="52">
        <f>SUM($L$42:$L42)</f>
        <v>0</v>
      </c>
      <c r="U42" s="61">
        <v>4</v>
      </c>
      <c r="V42" s="61" t="s">
        <v>538</v>
      </c>
      <c r="W42" s="61"/>
      <c r="X42" s="61"/>
      <c r="Y42" s="61"/>
      <c r="Z42" s="61"/>
      <c r="AA42" s="61"/>
      <c r="AB42" s="61"/>
      <c r="AC42" s="70"/>
      <c r="AD42" s="70"/>
      <c r="AE42" s="72"/>
      <c r="AF42" s="72"/>
      <c r="AG42" s="72"/>
      <c r="AH42" s="67"/>
      <c r="AU42" s="60"/>
      <c r="AV42" s="60"/>
      <c r="AW42" s="58"/>
      <c r="AX42" s="58"/>
      <c r="AY42" s="58"/>
      <c r="AZ42" s="58"/>
    </row>
    <row r="43" spans="2:53">
      <c r="K43" s="50">
        <v>2</v>
      </c>
      <c r="L43" s="52">
        <v>3</v>
      </c>
      <c r="M43" s="52">
        <f>SUM($L$42:$L43)</f>
        <v>3</v>
      </c>
      <c r="Q43" s="50"/>
      <c r="U43" s="61">
        <v>5</v>
      </c>
      <c r="V43" s="61" t="s">
        <v>547</v>
      </c>
      <c r="W43" s="61"/>
      <c r="X43" s="61"/>
      <c r="Y43" s="61"/>
      <c r="Z43" s="61"/>
      <c r="AA43" s="61"/>
      <c r="AB43" s="61"/>
      <c r="AE43" s="67"/>
      <c r="AF43" s="67"/>
      <c r="AG43" s="67"/>
      <c r="AH43" s="67"/>
      <c r="AW43" s="58"/>
      <c r="AX43" s="58"/>
      <c r="AY43" s="58"/>
      <c r="AZ43" s="58"/>
    </row>
    <row r="44" spans="2:53">
      <c r="B44" s="95" t="s">
        <v>537</v>
      </c>
      <c r="C44" s="95"/>
      <c r="D44" s="95"/>
      <c r="E44" s="95"/>
      <c r="F44" s="95"/>
      <c r="G44" s="95"/>
      <c r="Q44" s="50"/>
      <c r="U44" s="61">
        <v>6</v>
      </c>
      <c r="V44" s="61" t="s">
        <v>567</v>
      </c>
      <c r="W44" s="61"/>
      <c r="X44" s="61"/>
      <c r="Y44" s="61"/>
      <c r="Z44" s="61"/>
      <c r="AA44" s="61"/>
      <c r="AB44" s="61"/>
      <c r="AC44" s="67"/>
      <c r="AD44" s="94" t="s">
        <v>580</v>
      </c>
      <c r="AE44" s="94"/>
      <c r="AF44" s="94"/>
      <c r="AG44" s="94"/>
      <c r="AH44" s="94"/>
      <c r="AU44" s="60"/>
      <c r="AV44" s="60"/>
    </row>
    <row r="45" spans="2:53">
      <c r="B45" s="54"/>
      <c r="C45" s="54" t="s">
        <v>510</v>
      </c>
      <c r="D45" s="54" t="s">
        <v>511</v>
      </c>
      <c r="E45" s="54" t="s">
        <v>512</v>
      </c>
      <c r="F45" s="54" t="s">
        <v>513</v>
      </c>
      <c r="G45" s="54" t="s">
        <v>514</v>
      </c>
      <c r="Q45" s="50"/>
      <c r="U45" s="61">
        <v>7</v>
      </c>
      <c r="V45" s="61" t="s">
        <v>568</v>
      </c>
      <c r="W45" s="61"/>
      <c r="X45" s="61"/>
      <c r="Y45" s="61"/>
      <c r="Z45" s="61"/>
      <c r="AA45" s="61"/>
      <c r="AB45" s="61"/>
      <c r="AC45" s="71" t="s">
        <v>481</v>
      </c>
      <c r="AD45" s="71" t="s">
        <v>575</v>
      </c>
      <c r="AE45" s="67" t="s">
        <v>576</v>
      </c>
      <c r="AF45" s="67" t="s">
        <v>577</v>
      </c>
      <c r="AG45" s="67" t="s">
        <v>578</v>
      </c>
      <c r="AH45" s="67" t="s">
        <v>579</v>
      </c>
    </row>
    <row r="46" spans="2:53">
      <c r="B46" s="56" t="s">
        <v>518</v>
      </c>
      <c r="C46" s="54">
        <f>'[1]资源-钻石'!C$41</f>
        <v>10000</v>
      </c>
      <c r="D46" s="54">
        <f>'[1]资源-钻石'!D$41</f>
        <v>15000</v>
      </c>
      <c r="E46" s="54">
        <f>'[1]资源-钻石'!E$41</f>
        <v>28200</v>
      </c>
      <c r="F46" s="54">
        <f>'[1]资源-钻石'!F$41</f>
        <v>87160</v>
      </c>
      <c r="G46" s="54">
        <f>'[1]资源-钻石'!G$41</f>
        <v>250740</v>
      </c>
      <c r="Q46" s="50"/>
      <c r="U46" s="61"/>
      <c r="V46" s="61"/>
      <c r="W46" s="61"/>
      <c r="X46" s="61"/>
      <c r="Y46" s="61"/>
      <c r="Z46" s="61"/>
      <c r="AA46" s="61"/>
      <c r="AB46" s="61"/>
      <c r="AC46" s="67">
        <v>1</v>
      </c>
      <c r="AD46" s="71">
        <f>SUM(AD$35:AD35)</f>
        <v>1</v>
      </c>
      <c r="AE46" s="71">
        <f>SUM(AE$35:AE35)</f>
        <v>0</v>
      </c>
      <c r="AF46" s="71">
        <f>SUM(AF$35:AF35)</f>
        <v>0</v>
      </c>
      <c r="AG46" s="71">
        <f>SUM(AG$35:AG35)</f>
        <v>0</v>
      </c>
      <c r="AH46" s="71">
        <f>SUM(AH$35:AH35)</f>
        <v>0</v>
      </c>
      <c r="AI46" s="65" t="e">
        <f>AD46/AH46</f>
        <v>#DIV/0!</v>
      </c>
      <c r="AU46" s="60"/>
      <c r="AV46" s="60"/>
    </row>
    <row r="47" spans="2:53">
      <c r="B47" s="56" t="s">
        <v>519</v>
      </c>
      <c r="C47" s="54">
        <f>C46-C48*$L10*($M$28+$M$43)/12</f>
        <v>10000</v>
      </c>
      <c r="D47" s="54">
        <f t="shared" ref="D47:G47" si="22">D46-D48*$L10*($M$28+$M$43)/12</f>
        <v>15000</v>
      </c>
      <c r="E47" s="54">
        <f t="shared" si="22"/>
        <v>28200</v>
      </c>
      <c r="F47" s="54">
        <f t="shared" si="22"/>
        <v>66326.666666666672</v>
      </c>
      <c r="G47" s="54">
        <f t="shared" si="22"/>
        <v>63240</v>
      </c>
      <c r="U47" s="61"/>
      <c r="V47" s="61"/>
      <c r="W47" s="61"/>
      <c r="X47" s="61"/>
      <c r="Y47" s="61"/>
      <c r="Z47" s="61"/>
      <c r="AA47" s="61"/>
      <c r="AB47" s="61"/>
      <c r="AC47" s="67">
        <v>2</v>
      </c>
      <c r="AD47" s="71">
        <f>SUM(AD$35:AD36)</f>
        <v>2</v>
      </c>
      <c r="AE47" s="71">
        <f>SUM(AE$35:AE36)</f>
        <v>1</v>
      </c>
      <c r="AF47" s="71">
        <f>SUM(AF$35:AF36)</f>
        <v>0</v>
      </c>
      <c r="AG47" s="71">
        <f>SUM(AG$35:AG36)</f>
        <v>0</v>
      </c>
      <c r="AH47" s="71">
        <f>SUM(AH$35:AH36)</f>
        <v>0</v>
      </c>
      <c r="AI47" s="65" t="e">
        <f t="shared" ref="AI47:AI52" si="23">AD47/AH47</f>
        <v>#DIV/0!</v>
      </c>
    </row>
    <row r="48" spans="2:53">
      <c r="B48" s="51" t="s">
        <v>515</v>
      </c>
      <c r="C48" s="54">
        <v>0</v>
      </c>
      <c r="D48" s="54">
        <v>0</v>
      </c>
      <c r="E48" s="54">
        <v>0</v>
      </c>
      <c r="F48" s="54">
        <v>1</v>
      </c>
      <c r="G48" s="54">
        <v>9</v>
      </c>
      <c r="AC48" s="67">
        <v>3</v>
      </c>
      <c r="AD48" s="71">
        <f>SUM(AD$35:AD37)</f>
        <v>4</v>
      </c>
      <c r="AE48" s="71">
        <f>SUM(AE$35:AE37)</f>
        <v>2</v>
      </c>
      <c r="AF48" s="71">
        <f>SUM(AF$35:AF37)</f>
        <v>1</v>
      </c>
      <c r="AG48" s="71">
        <f>SUM(AG$35:AG37)</f>
        <v>0</v>
      </c>
      <c r="AH48" s="71">
        <f>SUM(AH$35:AH37)</f>
        <v>0</v>
      </c>
      <c r="AI48" s="65" t="e">
        <f t="shared" si="23"/>
        <v>#DIV/0!</v>
      </c>
      <c r="AM48" s="51">
        <v>1</v>
      </c>
      <c r="AN48" s="51" t="s">
        <v>544</v>
      </c>
      <c r="AU48" s="60"/>
      <c r="AV48" s="60"/>
    </row>
    <row r="49" spans="2:48">
      <c r="B49" s="51" t="s">
        <v>516</v>
      </c>
      <c r="C49" s="54">
        <v>3</v>
      </c>
      <c r="D49" s="54">
        <v>4</v>
      </c>
      <c r="E49" s="54">
        <v>7</v>
      </c>
      <c r="F49" s="54">
        <v>12</v>
      </c>
      <c r="G49" s="54">
        <v>16</v>
      </c>
      <c r="Q49" s="50"/>
      <c r="AC49" s="67">
        <v>4</v>
      </c>
      <c r="AD49" s="71">
        <f>SUM(AD$35:AD38)</f>
        <v>8</v>
      </c>
      <c r="AE49" s="71">
        <f>SUM(AE$35:AE38)</f>
        <v>4</v>
      </c>
      <c r="AF49" s="71">
        <f>SUM(AF$35:AF38)</f>
        <v>2</v>
      </c>
      <c r="AG49" s="71">
        <f>SUM(AG$35:AG38)</f>
        <v>1</v>
      </c>
      <c r="AH49" s="71">
        <f>SUM(AH$35:AH38)</f>
        <v>0</v>
      </c>
      <c r="AI49" s="65" t="e">
        <f t="shared" si="23"/>
        <v>#DIV/0!</v>
      </c>
      <c r="AM49" s="51">
        <v>2</v>
      </c>
      <c r="AN49" s="51" t="s">
        <v>546</v>
      </c>
    </row>
    <row r="50" spans="2:48">
      <c r="B50" s="54" t="s">
        <v>517</v>
      </c>
      <c r="C50" s="54">
        <f>(C47/$C$10*$C$6-C$49*$M$35)/(($M$28+$M$43)/12)</f>
        <v>1.2</v>
      </c>
      <c r="D50" s="54">
        <f t="shared" ref="D50:E50" si="24">(D47/$C$10*$C$6-D$49*$M$35)/(($M$28+$M$43)/12)</f>
        <v>3.5999999999999996</v>
      </c>
      <c r="E50" s="54">
        <f t="shared" si="24"/>
        <v>8.6400000000000023</v>
      </c>
      <c r="F50" s="54">
        <f>(F47/$C$10*$C$6-F$49*$M$35)/(($M$28+$M$43)/12)</f>
        <v>36.392000000000017</v>
      </c>
      <c r="G50" s="54">
        <f>(G47/$C$10*$C$6-G$49*$M$35)/(($M$28+$M$43)/12)</f>
        <v>18.288</v>
      </c>
      <c r="Q50" s="50"/>
      <c r="AC50" s="67">
        <v>5</v>
      </c>
      <c r="AD50" s="71">
        <f>SUM(AD$35:AD39)</f>
        <v>16</v>
      </c>
      <c r="AE50" s="71">
        <f>SUM(AE$35:AE39)</f>
        <v>8</v>
      </c>
      <c r="AF50" s="71">
        <f>SUM(AF$35:AF39)</f>
        <v>4</v>
      </c>
      <c r="AG50" s="71">
        <f>SUM(AG$35:AG39)</f>
        <v>2</v>
      </c>
      <c r="AH50" s="71">
        <f>SUM(AH$35:AH39)</f>
        <v>1</v>
      </c>
      <c r="AI50" s="65">
        <f t="shared" si="23"/>
        <v>16</v>
      </c>
      <c r="AM50" s="51">
        <v>3</v>
      </c>
      <c r="AN50" s="51" t="s">
        <v>545</v>
      </c>
      <c r="AU50" s="60"/>
      <c r="AV50" s="60"/>
    </row>
    <row r="51" spans="2:48">
      <c r="Q51" s="50"/>
      <c r="AC51" s="67">
        <v>6</v>
      </c>
      <c r="AD51" s="71">
        <f>SUM(AD$35:AD40)</f>
        <v>32</v>
      </c>
      <c r="AE51" s="71">
        <f>SUM(AE$35:AE40)</f>
        <v>16</v>
      </c>
      <c r="AF51" s="71">
        <f>SUM(AF$35:AF40)</f>
        <v>8</v>
      </c>
      <c r="AG51" s="71">
        <f>SUM(AG$35:AG40)</f>
        <v>4</v>
      </c>
      <c r="AH51" s="71">
        <f>SUM(AH$35:AH40)</f>
        <v>2</v>
      </c>
      <c r="AI51" s="65">
        <f t="shared" si="23"/>
        <v>16</v>
      </c>
      <c r="AM51" s="51">
        <v>4</v>
      </c>
      <c r="AN51" s="51" t="s">
        <v>566</v>
      </c>
    </row>
    <row r="52" spans="2:48">
      <c r="AC52" s="67">
        <v>7</v>
      </c>
      <c r="AD52" s="71">
        <f>SUM(AD$35:AD41)</f>
        <v>64</v>
      </c>
      <c r="AE52" s="71">
        <f>SUM(AE$35:AE41)</f>
        <v>32</v>
      </c>
      <c r="AF52" s="71">
        <f>SUM(AF$35:AF41)</f>
        <v>16</v>
      </c>
      <c r="AG52" s="71">
        <f>SUM(AG$35:AG41)</f>
        <v>8</v>
      </c>
      <c r="AH52" s="71">
        <f>SUM(AH$35:AH41)</f>
        <v>4</v>
      </c>
      <c r="AI52" s="65">
        <f t="shared" si="23"/>
        <v>16</v>
      </c>
      <c r="AU52" s="60"/>
      <c r="AV52" s="60"/>
    </row>
    <row r="53" spans="2:48">
      <c r="AM53" s="51">
        <v>5</v>
      </c>
      <c r="AN53" s="51" t="s">
        <v>570</v>
      </c>
    </row>
    <row r="54" spans="2:48">
      <c r="AM54" s="51">
        <v>8</v>
      </c>
      <c r="AN54" s="51" t="s">
        <v>569</v>
      </c>
      <c r="AU54" s="60"/>
      <c r="AV54" s="60"/>
    </row>
    <row r="56" spans="2:48">
      <c r="B56" s="51">
        <v>1</v>
      </c>
      <c r="C56" s="51" t="s">
        <v>574</v>
      </c>
      <c r="AU56" s="60"/>
      <c r="AV56" s="60"/>
    </row>
    <row r="57" spans="2:48">
      <c r="B57" s="51">
        <v>2</v>
      </c>
      <c r="C57" s="51" t="s">
        <v>573</v>
      </c>
    </row>
    <row r="58" spans="2:48">
      <c r="B58" s="51">
        <v>3</v>
      </c>
      <c r="C58" s="51" t="s">
        <v>571</v>
      </c>
      <c r="AU58" s="60"/>
      <c r="AV58" s="60"/>
    </row>
    <row r="59" spans="2:48">
      <c r="B59" s="51">
        <v>4</v>
      </c>
      <c r="C59" s="51" t="s">
        <v>572</v>
      </c>
    </row>
    <row r="60" spans="2:48">
      <c r="AU60" s="60"/>
      <c r="AV60" s="60"/>
    </row>
    <row r="62" spans="2:48">
      <c r="AU62" s="60"/>
      <c r="AV62" s="60"/>
    </row>
    <row r="64" spans="2:48">
      <c r="AU64" s="60"/>
      <c r="AV64" s="60"/>
    </row>
    <row r="65" spans="20:40">
      <c r="T65" s="51"/>
      <c r="U65" s="51"/>
      <c r="V65" s="51"/>
      <c r="W65" s="51"/>
      <c r="X65" s="51"/>
      <c r="Y65" s="51"/>
      <c r="Z65" s="51"/>
      <c r="AA65" s="51"/>
      <c r="AB65" s="51"/>
      <c r="AC65" s="51"/>
      <c r="AD65" s="51"/>
      <c r="AE65" s="51"/>
      <c r="AF65" s="51"/>
      <c r="AG65" s="51"/>
      <c r="AH65" s="51"/>
      <c r="AI65" s="51"/>
      <c r="AJ65" s="51"/>
    </row>
    <row r="68" spans="20:40">
      <c r="T68" s="51"/>
      <c r="U68" s="51"/>
      <c r="V68" s="51"/>
      <c r="W68" s="51"/>
      <c r="X68" s="51"/>
      <c r="Y68" s="51"/>
      <c r="Z68" s="51"/>
      <c r="AA68" s="51"/>
      <c r="AB68" s="51"/>
      <c r="AC68" s="51"/>
      <c r="AD68" s="51"/>
      <c r="AE68" s="51"/>
      <c r="AF68" s="51"/>
      <c r="AG68" s="51"/>
      <c r="AH68" s="51"/>
      <c r="AI68" s="51"/>
      <c r="AJ68" s="51"/>
      <c r="AN68" s="61"/>
    </row>
  </sheetData>
  <mergeCells count="14">
    <mergeCell ref="B34:G34"/>
    <mergeCell ref="B44:G44"/>
    <mergeCell ref="K40:M40"/>
    <mergeCell ref="B14:G14"/>
    <mergeCell ref="B24:G24"/>
    <mergeCell ref="AD33:AH33"/>
    <mergeCell ref="AD44:AH44"/>
    <mergeCell ref="AH4:AI4"/>
    <mergeCell ref="O4:R4"/>
    <mergeCell ref="M4:N4"/>
    <mergeCell ref="K20:M20"/>
    <mergeCell ref="K32:M32"/>
    <mergeCell ref="AD20:AH20"/>
    <mergeCell ref="U14:Z14"/>
  </mergeCells>
  <phoneticPr fontId="3" type="noConversion"/>
  <pageMargins left="0.7" right="0.7" top="0.75" bottom="0.75" header="0.3" footer="0.3"/>
  <pageSetup paperSize="9" orientation="portrait" horizontalDpi="300" verticalDpi="300" r:id="rId1"/>
  <legacy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S50"/>
  <sheetViews>
    <sheetView workbookViewId="0">
      <selection sqref="A1:XFD1048576"/>
    </sheetView>
  </sheetViews>
  <sheetFormatPr defaultRowHeight="11.25"/>
  <cols>
    <col min="1" max="18" width="9" style="51"/>
    <col min="19" max="19" width="6.75" style="53" customWidth="1"/>
    <col min="20" max="16384" width="9" style="51"/>
  </cols>
  <sheetData>
    <row r="1" spans="2:18" s="51" customFormat="1">
      <c r="B1" s="51" t="s">
        <v>508</v>
      </c>
    </row>
    <row r="3" spans="2:18" s="51" customFormat="1">
      <c r="C3" s="52" t="s">
        <v>496</v>
      </c>
      <c r="E3" s="50" t="s">
        <v>497</v>
      </c>
      <c r="F3" s="50" t="s">
        <v>500</v>
      </c>
      <c r="G3" s="50" t="s">
        <v>501</v>
      </c>
      <c r="H3" s="52"/>
      <c r="I3" s="52"/>
      <c r="J3" s="52"/>
    </row>
    <row r="4" spans="2:18" s="51" customFormat="1">
      <c r="B4" s="50" t="s">
        <v>474</v>
      </c>
      <c r="C4" s="52">
        <f>1-SUM(C5:C8)</f>
        <v>0.28333333333333344</v>
      </c>
      <c r="D4" s="50">
        <f>D5/2</f>
        <v>1</v>
      </c>
      <c r="E4" s="50">
        <v>6</v>
      </c>
      <c r="F4" s="50">
        <v>10</v>
      </c>
      <c r="G4" s="50">
        <v>50</v>
      </c>
      <c r="H4" s="52">
        <f t="shared" ref="H4:H7" si="0">F4/G4</f>
        <v>0.2</v>
      </c>
      <c r="I4" s="52"/>
      <c r="J4" s="52"/>
      <c r="M4" s="95" t="s">
        <v>494</v>
      </c>
      <c r="N4" s="95"/>
    </row>
    <row r="5" spans="2:18" s="51" customFormat="1">
      <c r="B5" s="50" t="s">
        <v>475</v>
      </c>
      <c r="C5" s="52">
        <f>1/D5</f>
        <v>0.5</v>
      </c>
      <c r="D5" s="50">
        <f>D6/3</f>
        <v>2</v>
      </c>
      <c r="E5" s="50">
        <v>12</v>
      </c>
      <c r="F5" s="50">
        <f>F4*2</f>
        <v>20</v>
      </c>
      <c r="G5" s="50">
        <v>100</v>
      </c>
      <c r="H5" s="52">
        <f t="shared" si="0"/>
        <v>0.2</v>
      </c>
      <c r="I5" s="52"/>
      <c r="J5" s="52"/>
      <c r="K5" s="50" t="s">
        <v>473</v>
      </c>
      <c r="L5" s="50" t="s">
        <v>502</v>
      </c>
      <c r="M5" s="50" t="s">
        <v>478</v>
      </c>
      <c r="N5" s="51" t="s">
        <v>480</v>
      </c>
      <c r="O5" s="50" t="s">
        <v>491</v>
      </c>
      <c r="P5" s="50" t="s">
        <v>492</v>
      </c>
      <c r="Q5" s="50" t="s">
        <v>493</v>
      </c>
      <c r="R5" s="50" t="s">
        <v>507</v>
      </c>
    </row>
    <row r="6" spans="2:18" s="51" customFormat="1">
      <c r="B6" s="50" t="s">
        <v>476</v>
      </c>
      <c r="C6" s="52">
        <f>1/D6</f>
        <v>0.16666666666666666</v>
      </c>
      <c r="D6" s="50">
        <f t="shared" ref="D6" si="1">D7/4</f>
        <v>6</v>
      </c>
      <c r="E6" s="50">
        <v>16</v>
      </c>
      <c r="F6" s="50">
        <f>F5*5</f>
        <v>100</v>
      </c>
      <c r="G6" s="50">
        <v>500</v>
      </c>
      <c r="H6" s="52">
        <f t="shared" si="0"/>
        <v>0.2</v>
      </c>
      <c r="I6" s="52"/>
      <c r="J6" s="52"/>
      <c r="K6" s="50" t="s">
        <v>474</v>
      </c>
      <c r="L6" s="52">
        <f>G4</f>
        <v>50</v>
      </c>
      <c r="M6" s="50">
        <v>2</v>
      </c>
      <c r="N6" s="50">
        <f>INDEX($M$21:$M$27,M6,1)</f>
        <v>2</v>
      </c>
      <c r="O6" s="50">
        <f>L6*N6</f>
        <v>100</v>
      </c>
      <c r="R6" s="52">
        <f>SUM(O6:Q6)</f>
        <v>100</v>
      </c>
    </row>
    <row r="7" spans="2:18" s="51" customFormat="1">
      <c r="B7" s="50" t="s">
        <v>477</v>
      </c>
      <c r="C7" s="52">
        <f>1/D7</f>
        <v>4.1666666666666664E-2</v>
      </c>
      <c r="D7" s="50">
        <f>D8/5</f>
        <v>24</v>
      </c>
      <c r="E7" s="50">
        <v>8</v>
      </c>
      <c r="F7" s="50">
        <f>F6*10</f>
        <v>1000</v>
      </c>
      <c r="G7" s="50">
        <v>2500</v>
      </c>
      <c r="H7" s="52">
        <f t="shared" si="0"/>
        <v>0.4</v>
      </c>
      <c r="I7" s="52"/>
      <c r="J7" s="52"/>
      <c r="K7" s="50" t="s">
        <v>475</v>
      </c>
      <c r="L7" s="52">
        <f t="shared" ref="L7:L10" si="2">G5</f>
        <v>100</v>
      </c>
      <c r="M7" s="50">
        <v>3</v>
      </c>
      <c r="N7" s="50">
        <f t="shared" ref="N7:N10" si="3">INDEX($M$21:$M$27,M7,1)</f>
        <v>3</v>
      </c>
      <c r="O7" s="50">
        <f t="shared" ref="O7:O10" si="4">L7*N7</f>
        <v>300</v>
      </c>
      <c r="P7" s="50">
        <f>L6*$M$37/3</f>
        <v>250</v>
      </c>
      <c r="R7" s="52">
        <f t="shared" ref="R7:R10" si="5">SUM(O7:Q7)</f>
        <v>550</v>
      </c>
    </row>
    <row r="8" spans="2:18" s="51" customFormat="1">
      <c r="B8" s="50" t="s">
        <v>479</v>
      </c>
      <c r="C8" s="52">
        <f>1/D8</f>
        <v>8.3333333333333332E-3</v>
      </c>
      <c r="D8" s="50">
        <v>120</v>
      </c>
      <c r="E8" s="50">
        <v>2</v>
      </c>
      <c r="F8" s="50">
        <f>F7*20</f>
        <v>20000</v>
      </c>
      <c r="G8" s="50">
        <v>25000</v>
      </c>
      <c r="H8" s="52">
        <f>F8/G8</f>
        <v>0.8</v>
      </c>
      <c r="I8" s="52"/>
      <c r="J8" s="52"/>
      <c r="K8" s="50" t="s">
        <v>476</v>
      </c>
      <c r="L8" s="52">
        <f t="shared" si="2"/>
        <v>500</v>
      </c>
      <c r="M8" s="50">
        <v>4</v>
      </c>
      <c r="N8" s="50">
        <f t="shared" si="3"/>
        <v>4</v>
      </c>
      <c r="O8" s="50">
        <f t="shared" si="4"/>
        <v>2000</v>
      </c>
      <c r="P8" s="50">
        <f t="shared" ref="P8:P10" si="6">L7*$M$37/3</f>
        <v>500</v>
      </c>
      <c r="Q8" s="52">
        <f>$M$42*L8/2</f>
        <v>750</v>
      </c>
      <c r="R8" s="52">
        <f t="shared" si="5"/>
        <v>3250</v>
      </c>
    </row>
    <row r="9" spans="2:18" s="51" customFormat="1">
      <c r="H9" s="52"/>
      <c r="J9" s="52"/>
      <c r="K9" s="50" t="s">
        <v>477</v>
      </c>
      <c r="L9" s="52">
        <f t="shared" si="2"/>
        <v>2500</v>
      </c>
      <c r="M9" s="50">
        <v>5</v>
      </c>
      <c r="N9" s="50">
        <f t="shared" si="3"/>
        <v>5</v>
      </c>
      <c r="O9" s="50">
        <f t="shared" si="4"/>
        <v>12500</v>
      </c>
      <c r="P9" s="50">
        <f t="shared" si="6"/>
        <v>2500</v>
      </c>
      <c r="Q9" s="52">
        <f t="shared" ref="Q9:Q10" si="7">$M$42*L9/2</f>
        <v>3750</v>
      </c>
      <c r="R9" s="52">
        <f t="shared" si="5"/>
        <v>18750</v>
      </c>
    </row>
    <row r="10" spans="2:18" s="51" customFormat="1">
      <c r="B10" s="50" t="s">
        <v>498</v>
      </c>
      <c r="C10" s="50">
        <f>SUMPRODUCT(F4:F8,C4:C8)</f>
        <v>237.83333333333331</v>
      </c>
      <c r="H10" s="52"/>
      <c r="J10" s="52"/>
      <c r="K10" s="50" t="s">
        <v>479</v>
      </c>
      <c r="L10" s="52">
        <f t="shared" si="2"/>
        <v>25000</v>
      </c>
      <c r="M10" s="50">
        <v>7</v>
      </c>
      <c r="N10" s="50">
        <f t="shared" si="3"/>
        <v>7</v>
      </c>
      <c r="O10" s="50">
        <f t="shared" si="4"/>
        <v>175000</v>
      </c>
      <c r="P10" s="50">
        <f t="shared" si="6"/>
        <v>12500</v>
      </c>
      <c r="Q10" s="52">
        <f t="shared" si="7"/>
        <v>37500</v>
      </c>
      <c r="R10" s="52">
        <f t="shared" si="5"/>
        <v>225000</v>
      </c>
    </row>
    <row r="11" spans="2:18" s="51" customFormat="1">
      <c r="H11" s="52"/>
      <c r="I11" s="52"/>
      <c r="J11" s="52"/>
    </row>
    <row r="12" spans="2:18" s="51" customFormat="1">
      <c r="K12" s="50"/>
    </row>
    <row r="13" spans="2:18" s="51" customFormat="1">
      <c r="I13" s="51">
        <f>C16/R9</f>
        <v>5.1333333333333337</v>
      </c>
      <c r="K13" s="50"/>
    </row>
    <row r="16" spans="2:18" s="51" customFormat="1">
      <c r="B16" s="50" t="s">
        <v>499</v>
      </c>
      <c r="C16" s="50">
        <f>'[1]资源-钻石'!C$44</f>
        <v>96250</v>
      </c>
      <c r="D16" s="50">
        <f>'[1]资源-钻石'!D$44</f>
        <v>165875</v>
      </c>
      <c r="E16" s="50">
        <f>'[1]资源-钻石'!E$44</f>
        <v>352050</v>
      </c>
      <c r="F16" s="50">
        <f>'[1]资源-钻石'!F$44</f>
        <v>1215165</v>
      </c>
      <c r="G16" s="50">
        <f>'[1]资源-钻石'!G$44</f>
        <v>3622747.5</v>
      </c>
    </row>
    <row r="18" spans="2:17" s="51" customFormat="1">
      <c r="I18" s="51">
        <f>1/C7*C10</f>
        <v>5708</v>
      </c>
    </row>
    <row r="19" spans="2:17" s="51" customFormat="1">
      <c r="B19" s="50" t="s">
        <v>474</v>
      </c>
      <c r="C19" s="52">
        <f>C$16/$C$10*$C4</f>
        <v>114.66362999299236</v>
      </c>
      <c r="D19" s="52">
        <f>D$16/$C$10*$C4</f>
        <v>197.60861948142966</v>
      </c>
      <c r="E19" s="52">
        <f t="shared" ref="E19:G23" si="8">E$16/$C$10*$C4</f>
        <v>419.40084092501769</v>
      </c>
      <c r="F19" s="52">
        <f t="shared" si="8"/>
        <v>1447.6387526278913</v>
      </c>
      <c r="G19" s="52">
        <f t="shared" si="8"/>
        <v>4315.8169236159792</v>
      </c>
      <c r="K19" s="95" t="s">
        <v>490</v>
      </c>
      <c r="L19" s="95"/>
      <c r="M19" s="95"/>
    </row>
    <row r="20" spans="2:17" s="51" customFormat="1">
      <c r="B20" s="50" t="s">
        <v>475</v>
      </c>
      <c r="C20" s="52">
        <f t="shared" ref="C20:D23" si="9">C$16/$C$10*$C5</f>
        <v>202.34758234057466</v>
      </c>
      <c r="D20" s="52">
        <f t="shared" si="9"/>
        <v>348.72109320252281</v>
      </c>
      <c r="E20" s="52">
        <f t="shared" si="8"/>
        <v>740.11913104414862</v>
      </c>
      <c r="F20" s="52">
        <f t="shared" si="8"/>
        <v>2554.6566222845131</v>
      </c>
      <c r="G20" s="52">
        <f t="shared" si="8"/>
        <v>7616.1475122634902</v>
      </c>
      <c r="K20" s="50" t="s">
        <v>481</v>
      </c>
      <c r="L20" s="51" t="s">
        <v>471</v>
      </c>
      <c r="M20" s="51" t="s">
        <v>472</v>
      </c>
    </row>
    <row r="21" spans="2:17" s="51" customFormat="1">
      <c r="B21" s="50" t="s">
        <v>476</v>
      </c>
      <c r="C21" s="52">
        <f t="shared" si="9"/>
        <v>67.449194113524882</v>
      </c>
      <c r="D21" s="52">
        <f t="shared" si="9"/>
        <v>116.24036440084093</v>
      </c>
      <c r="E21" s="52">
        <f t="shared" si="8"/>
        <v>246.7063770147162</v>
      </c>
      <c r="F21" s="52">
        <f t="shared" si="8"/>
        <v>851.55220742817096</v>
      </c>
      <c r="G21" s="52">
        <f t="shared" si="8"/>
        <v>2538.7158374211631</v>
      </c>
      <c r="K21" s="52">
        <v>1</v>
      </c>
      <c r="L21" s="52">
        <v>1</v>
      </c>
      <c r="M21" s="52">
        <f>SUM($L$21:$L21)</f>
        <v>1</v>
      </c>
      <c r="Q21" s="50"/>
    </row>
    <row r="22" spans="2:17" s="51" customFormat="1">
      <c r="B22" s="50" t="s">
        <v>477</v>
      </c>
      <c r="C22" s="52">
        <f t="shared" si="9"/>
        <v>16.862298528381221</v>
      </c>
      <c r="D22" s="52">
        <f t="shared" si="9"/>
        <v>29.060091100210233</v>
      </c>
      <c r="E22" s="52">
        <f t="shared" si="8"/>
        <v>61.676594253679049</v>
      </c>
      <c r="F22" s="52">
        <f t="shared" si="8"/>
        <v>212.88805185704274</v>
      </c>
      <c r="G22" s="52">
        <f t="shared" si="8"/>
        <v>634.67895935529077</v>
      </c>
      <c r="K22" s="52">
        <v>2</v>
      </c>
      <c r="L22" s="52">
        <v>1</v>
      </c>
      <c r="M22" s="52">
        <f>SUM($L$21:$L22)</f>
        <v>2</v>
      </c>
      <c r="Q22" s="50"/>
    </row>
    <row r="23" spans="2:17" s="51" customFormat="1">
      <c r="B23" s="50" t="s">
        <v>479</v>
      </c>
      <c r="C23" s="52">
        <f t="shared" si="9"/>
        <v>3.3724597056762442</v>
      </c>
      <c r="D23" s="52">
        <f>D$16/$C$10*$C8</f>
        <v>5.8120182200420469</v>
      </c>
      <c r="E23" s="52">
        <f t="shared" si="8"/>
        <v>12.33531885073581</v>
      </c>
      <c r="F23" s="52">
        <f t="shared" si="8"/>
        <v>42.577610371408554</v>
      </c>
      <c r="G23" s="52">
        <f>G$16/$C$10*$C8</f>
        <v>126.93579187105817</v>
      </c>
      <c r="K23" s="52">
        <v>3</v>
      </c>
      <c r="L23" s="52">
        <v>1</v>
      </c>
      <c r="M23" s="52">
        <f>SUM($L$21:$L23)</f>
        <v>3</v>
      </c>
      <c r="Q23" s="50"/>
    </row>
    <row r="24" spans="2:17" s="51" customFormat="1">
      <c r="K24" s="52">
        <v>4</v>
      </c>
      <c r="L24" s="52">
        <v>1</v>
      </c>
      <c r="M24" s="52">
        <f>SUM($L$21:$L24)</f>
        <v>4</v>
      </c>
      <c r="Q24" s="50"/>
    </row>
    <row r="25" spans="2:17" s="51" customFormat="1">
      <c r="K25" s="52">
        <v>5</v>
      </c>
      <c r="L25" s="52">
        <v>1</v>
      </c>
      <c r="M25" s="52">
        <f>SUM($L$21:$L25)</f>
        <v>5</v>
      </c>
      <c r="Q25" s="50"/>
    </row>
    <row r="26" spans="2:17" s="51" customFormat="1">
      <c r="K26" s="52">
        <v>6</v>
      </c>
      <c r="L26" s="52">
        <v>1</v>
      </c>
      <c r="M26" s="52">
        <f>SUM($L$21:$L26)</f>
        <v>6</v>
      </c>
    </row>
    <row r="27" spans="2:17" s="51" customFormat="1">
      <c r="K27" s="52">
        <v>7</v>
      </c>
      <c r="L27" s="52">
        <v>1</v>
      </c>
      <c r="M27" s="52">
        <f>SUM($L$21:$L27)</f>
        <v>7</v>
      </c>
    </row>
    <row r="29" spans="2:17" s="51" customFormat="1">
      <c r="B29" s="51">
        <v>1</v>
      </c>
      <c r="C29" s="52" t="e">
        <f>C$23/(#REF!+#REF!)</f>
        <v>#REF!</v>
      </c>
      <c r="D29" s="52" t="e">
        <f>D$23/(#REF!+#REF!)</f>
        <v>#REF!</v>
      </c>
      <c r="E29" s="52" t="e">
        <f>E$23/(#REF!+#REF!)</f>
        <v>#REF!</v>
      </c>
      <c r="F29" s="52" t="e">
        <f>F$23/(#REF!+#REF!)</f>
        <v>#REF!</v>
      </c>
      <c r="G29" s="52" t="e">
        <f>G$23/(#REF!+#REF!)</f>
        <v>#REF!</v>
      </c>
      <c r="I29" s="52"/>
      <c r="J29" s="52"/>
    </row>
    <row r="30" spans="2:17" s="51" customFormat="1">
      <c r="B30" s="51">
        <v>2</v>
      </c>
      <c r="C30" s="52" t="e">
        <f>C$23/(#REF!+#REF!)</f>
        <v>#REF!</v>
      </c>
      <c r="D30" s="52" t="e">
        <f>D$23/(#REF!+#REF!)</f>
        <v>#REF!</v>
      </c>
      <c r="E30" s="52" t="e">
        <f>E$23/(#REF!+#REF!)</f>
        <v>#REF!</v>
      </c>
      <c r="F30" s="52" t="e">
        <f>F$23/(#REF!+#REF!)</f>
        <v>#REF!</v>
      </c>
      <c r="G30" s="52" t="e">
        <f>G$23/(#REF!+#REF!)</f>
        <v>#REF!</v>
      </c>
      <c r="H30" s="50"/>
      <c r="I30" s="52"/>
      <c r="J30" s="52"/>
    </row>
    <row r="31" spans="2:17" s="51" customFormat="1">
      <c r="B31" s="51">
        <v>3</v>
      </c>
      <c r="C31" s="52" t="e">
        <f>C$23/(#REF!+#REF!)</f>
        <v>#REF!</v>
      </c>
      <c r="D31" s="52" t="e">
        <f>D$23/(#REF!+#REF!)</f>
        <v>#REF!</v>
      </c>
      <c r="E31" s="52" t="e">
        <f>E$23/(#REF!+#REF!)</f>
        <v>#REF!</v>
      </c>
      <c r="F31" s="52" t="e">
        <f>F$23/(#REF!+#REF!)</f>
        <v>#REF!</v>
      </c>
      <c r="G31" s="52" t="e">
        <f>G$23/(#REF!+#REF!)</f>
        <v>#REF!</v>
      </c>
      <c r="H31" s="50"/>
      <c r="I31" s="52"/>
      <c r="J31" s="52"/>
      <c r="K31" s="95" t="s">
        <v>489</v>
      </c>
      <c r="L31" s="95"/>
      <c r="M31" s="95"/>
    </row>
    <row r="32" spans="2:17" s="51" customFormat="1">
      <c r="B32" s="51">
        <v>4</v>
      </c>
      <c r="C32" s="52" t="e">
        <f>C$23/(#REF!+#REF!)</f>
        <v>#REF!</v>
      </c>
      <c r="D32" s="52" t="e">
        <f>D$23/(#REF!+#REF!)</f>
        <v>#REF!</v>
      </c>
      <c r="E32" s="52" t="e">
        <f>E$23/(#REF!+#REF!)</f>
        <v>#REF!</v>
      </c>
      <c r="F32" s="52" t="e">
        <f>F$23/(#REF!+#REF!)</f>
        <v>#REF!</v>
      </c>
      <c r="G32" s="52" t="e">
        <f>G$23/(#REF!+#REF!)</f>
        <v>#REF!</v>
      </c>
      <c r="H32" s="50"/>
      <c r="I32" s="52"/>
      <c r="J32" s="52"/>
      <c r="K32" s="50" t="s">
        <v>483</v>
      </c>
      <c r="L32" s="51" t="s">
        <v>482</v>
      </c>
      <c r="M32" s="50" t="s">
        <v>472</v>
      </c>
    </row>
    <row r="33" spans="2:17" s="51" customFormat="1">
      <c r="B33" s="51">
        <v>5</v>
      </c>
      <c r="C33" s="52" t="e">
        <f>C$23/(#REF!+#REF!)</f>
        <v>#REF!</v>
      </c>
      <c r="D33" s="52" t="e">
        <f>D$23/(#REF!+#REF!)</f>
        <v>#REF!</v>
      </c>
      <c r="E33" s="52" t="e">
        <f>E$23/(#REF!+#REF!)</f>
        <v>#REF!</v>
      </c>
      <c r="F33" s="52" t="e">
        <f>F$23/(#REF!+#REF!)</f>
        <v>#REF!</v>
      </c>
      <c r="G33" s="52" t="e">
        <f>G$23/(#REF!+#REF!)</f>
        <v>#REF!</v>
      </c>
      <c r="H33" s="50"/>
      <c r="I33" s="52"/>
      <c r="J33" s="52"/>
      <c r="K33" s="52" t="s">
        <v>484</v>
      </c>
      <c r="L33" s="52">
        <v>1</v>
      </c>
      <c r="M33" s="52">
        <f>SUM($L$33:$L33)</f>
        <v>1</v>
      </c>
    </row>
    <row r="34" spans="2:17" s="51" customFormat="1">
      <c r="B34" s="51">
        <v>6</v>
      </c>
      <c r="C34" s="52" t="e">
        <f>C$23/(#REF!+#REF!)</f>
        <v>#REF!</v>
      </c>
      <c r="D34" s="52" t="e">
        <f>D$23/(#REF!+#REF!)</f>
        <v>#REF!</v>
      </c>
      <c r="E34" s="52" t="e">
        <f>E$23/(#REF!+#REF!)</f>
        <v>#REF!</v>
      </c>
      <c r="F34" s="52" t="e">
        <f>F$23/(#REF!+#REF!)</f>
        <v>#REF!</v>
      </c>
      <c r="G34" s="52" t="e">
        <f>G$23/(#REF!+#REF!)</f>
        <v>#REF!</v>
      </c>
      <c r="H34" s="50"/>
      <c r="I34" s="52"/>
      <c r="J34" s="52"/>
      <c r="K34" s="52" t="s">
        <v>485</v>
      </c>
      <c r="L34" s="52">
        <v>2</v>
      </c>
      <c r="M34" s="52">
        <f>SUM($L$33:$L34)</f>
        <v>3</v>
      </c>
      <c r="Q34" s="50"/>
    </row>
    <row r="35" spans="2:17" s="51" customFormat="1">
      <c r="B35" s="51">
        <v>7</v>
      </c>
      <c r="C35" s="52" t="e">
        <f>C$23/(#REF!+#REF!)</f>
        <v>#REF!</v>
      </c>
      <c r="D35" s="52" t="e">
        <f>D$23/(#REF!+#REF!)</f>
        <v>#REF!</v>
      </c>
      <c r="E35" s="52" t="e">
        <f>E$23/(#REF!+#REF!)</f>
        <v>#REF!</v>
      </c>
      <c r="F35" s="52" t="e">
        <f>F$23/(#REF!+#REF!)</f>
        <v>#REF!</v>
      </c>
      <c r="G35" s="52" t="e">
        <f>G$23/(#REF!+#REF!)</f>
        <v>#REF!</v>
      </c>
      <c r="I35" s="52"/>
      <c r="K35" s="52" t="s">
        <v>486</v>
      </c>
      <c r="L35" s="52">
        <v>3</v>
      </c>
      <c r="M35" s="52">
        <f>SUM($L$33:$L35)</f>
        <v>6</v>
      </c>
      <c r="Q35" s="50"/>
    </row>
    <row r="36" spans="2:17" s="51" customFormat="1">
      <c r="I36" s="52"/>
      <c r="K36" s="52" t="s">
        <v>487</v>
      </c>
      <c r="L36" s="52">
        <v>4</v>
      </c>
      <c r="M36" s="52">
        <f>SUM($L$33:$L36)</f>
        <v>10</v>
      </c>
      <c r="Q36" s="50"/>
    </row>
    <row r="37" spans="2:17" s="51" customFormat="1">
      <c r="B37" s="51">
        <v>1</v>
      </c>
      <c r="C37" s="51" t="e">
        <f>(C$22-C$35*#REF!)/(#REF!+#REF!)</f>
        <v>#REF!</v>
      </c>
      <c r="D37" s="51" t="e">
        <f>(D$22-D$35*#REF!)/(#REF!+#REF!)</f>
        <v>#REF!</v>
      </c>
      <c r="E37" s="51" t="e">
        <f>(E$22-E$35*#REF!)/(#REF!+#REF!)</f>
        <v>#REF!</v>
      </c>
      <c r="F37" s="51" t="e">
        <f>(F$22-F$35*#REF!)/(#REF!+#REF!)</f>
        <v>#REF!</v>
      </c>
      <c r="G37" s="51" t="e">
        <f>(G$22-G$35*#REF!)/(#REF!+#REF!)</f>
        <v>#REF!</v>
      </c>
      <c r="K37" s="52" t="s">
        <v>488</v>
      </c>
      <c r="L37" s="52">
        <v>5</v>
      </c>
      <c r="M37" s="52">
        <f>SUM($L$33:$L37)</f>
        <v>15</v>
      </c>
      <c r="Q37" s="50"/>
    </row>
    <row r="38" spans="2:17" s="51" customFormat="1">
      <c r="B38" s="51">
        <v>2</v>
      </c>
      <c r="C38" s="51" t="e">
        <f>(C$22-C$35*#REF!)/(#REF!+#REF!)</f>
        <v>#REF!</v>
      </c>
      <c r="D38" s="51" t="e">
        <f>(D$22-D$35*#REF!)/(#REF!+#REF!)</f>
        <v>#REF!</v>
      </c>
      <c r="E38" s="51" t="e">
        <f>(E$22-E$35*#REF!)/(#REF!+#REF!)</f>
        <v>#REF!</v>
      </c>
      <c r="F38" s="51" t="e">
        <f>(F$22-F$35*#REF!)/(#REF!+#REF!)</f>
        <v>#REF!</v>
      </c>
      <c r="G38" s="51" t="e">
        <f>(G$22-G$35*#REF!)/(#REF!+#REF!)</f>
        <v>#REF!</v>
      </c>
      <c r="K38" s="52"/>
      <c r="L38" s="52"/>
      <c r="M38" s="52"/>
      <c r="Q38" s="50"/>
    </row>
    <row r="39" spans="2:17" s="51" customFormat="1">
      <c r="B39" s="51">
        <v>3</v>
      </c>
      <c r="C39" s="51" t="e">
        <f>(C$22-C$35*#REF!)/(#REF!+#REF!)</f>
        <v>#REF!</v>
      </c>
      <c r="D39" s="51" t="e">
        <f>(D$22-D$35*#REF!)/(#REF!+#REF!)</f>
        <v>#REF!</v>
      </c>
      <c r="E39" s="51" t="e">
        <f>(E$22-E$35*#REF!)/(#REF!+#REF!)</f>
        <v>#REF!</v>
      </c>
      <c r="F39" s="51" t="e">
        <f>(F$22-F$35*#REF!)/(#REF!+#REF!)</f>
        <v>#REF!</v>
      </c>
      <c r="G39" s="51" t="e">
        <f>(G$22-G$35*#REF!)/(#REF!+#REF!)</f>
        <v>#REF!</v>
      </c>
      <c r="K39" s="96" t="s">
        <v>493</v>
      </c>
      <c r="L39" s="96"/>
      <c r="M39" s="96"/>
    </row>
    <row r="40" spans="2:17" s="51" customFormat="1">
      <c r="B40" s="51">
        <v>4</v>
      </c>
      <c r="C40" s="51" t="e">
        <f>(C$22-C$35*#REF!)/(#REF!+#REF!)</f>
        <v>#REF!</v>
      </c>
      <c r="D40" s="51" t="e">
        <f>(D$22-D$35*#REF!)/(#REF!+#REF!)</f>
        <v>#REF!</v>
      </c>
      <c r="E40" s="51" t="e">
        <f>(E$22-E$35*#REF!)/(#REF!+#REF!)</f>
        <v>#REF!</v>
      </c>
      <c r="F40" s="51" t="e">
        <f>(F$22-F$35*#REF!)/(#REF!+#REF!)</f>
        <v>#REF!</v>
      </c>
      <c r="G40" s="51" t="e">
        <f>(G$22-G$35*#REF!)/(#REF!+#REF!)</f>
        <v>#REF!</v>
      </c>
      <c r="K40" s="50" t="s">
        <v>495</v>
      </c>
      <c r="L40" s="51" t="s">
        <v>482</v>
      </c>
      <c r="M40" s="50" t="s">
        <v>472</v>
      </c>
    </row>
    <row r="41" spans="2:17" s="51" customFormat="1">
      <c r="B41" s="51">
        <v>5</v>
      </c>
      <c r="C41" s="51" t="e">
        <f>(C$22-C$35*#REF!)/(#REF!+#REF!)</f>
        <v>#REF!</v>
      </c>
      <c r="D41" s="51" t="e">
        <f>(D$22-D$35*#REF!)/(#REF!+#REF!)</f>
        <v>#REF!</v>
      </c>
      <c r="E41" s="51" t="e">
        <f>(E$22-E$35*#REF!)/(#REF!+#REF!)</f>
        <v>#REF!</v>
      </c>
      <c r="F41" s="51" t="e">
        <f>(F$22-F$35*#REF!)/(#REF!+#REF!)</f>
        <v>#REF!</v>
      </c>
      <c r="G41" s="51" t="e">
        <f>(G$22-G$35*#REF!)/(#REF!+#REF!)</f>
        <v>#REF!</v>
      </c>
      <c r="K41" s="50">
        <v>1</v>
      </c>
      <c r="L41" s="52">
        <v>0</v>
      </c>
      <c r="M41" s="52">
        <f>SUM($L$41:$L41)</f>
        <v>0</v>
      </c>
    </row>
    <row r="42" spans="2:17" s="51" customFormat="1">
      <c r="K42" s="50">
        <v>2</v>
      </c>
      <c r="L42" s="52">
        <v>3</v>
      </c>
      <c r="M42" s="52">
        <f>SUM($L$41:$L42)</f>
        <v>3</v>
      </c>
      <c r="Q42" s="50"/>
    </row>
    <row r="43" spans="2:17" s="51" customFormat="1">
      <c r="Q43" s="50"/>
    </row>
    <row r="44" spans="2:17" s="51" customFormat="1">
      <c r="B44" s="51">
        <v>1</v>
      </c>
      <c r="C44" s="51" t="e">
        <f>(C$21-C$41*$M$37)/(#REF!+#REF!)</f>
        <v>#REF!</v>
      </c>
      <c r="D44" s="51" t="e">
        <f>(D$21-D$41*$M$37)/(#REF!+#REF!)</f>
        <v>#REF!</v>
      </c>
      <c r="E44" s="51" t="e">
        <f>(E$21-E$41*$M$37)/(#REF!+#REF!)</f>
        <v>#REF!</v>
      </c>
      <c r="F44" s="51" t="e">
        <f>(F$21-F$41*$M$37)/(#REF!+#REF!)</f>
        <v>#REF!</v>
      </c>
      <c r="G44" s="51" t="e">
        <f>(G$21-G$41*$M$37)/(#REF!+#REF!)</f>
        <v>#REF!</v>
      </c>
      <c r="Q44" s="50"/>
    </row>
    <row r="45" spans="2:17" s="51" customFormat="1">
      <c r="B45" s="51">
        <v>2</v>
      </c>
      <c r="C45" s="51" t="e">
        <f>(C$21-C$41*$M$37)/(#REF!+#REF!)</f>
        <v>#REF!</v>
      </c>
      <c r="D45" s="51" t="e">
        <f>(D$21-D$41*$M$37)/(#REF!+#REF!)</f>
        <v>#REF!</v>
      </c>
      <c r="E45" s="51" t="e">
        <f>(E$21-E$41*$M$37)/(#REF!+#REF!)</f>
        <v>#REF!</v>
      </c>
      <c r="F45" s="51" t="e">
        <f>(F$21-F$41*$M$37)/(#REF!+#REF!)</f>
        <v>#REF!</v>
      </c>
      <c r="G45" s="51" t="e">
        <f>(G$21-G$41*$M$37)/(#REF!+#REF!)</f>
        <v>#REF!</v>
      </c>
      <c r="Q45" s="50"/>
    </row>
    <row r="46" spans="2:17" s="51" customFormat="1">
      <c r="B46" s="51">
        <v>3</v>
      </c>
      <c r="C46" s="51" t="e">
        <f>(C$21-C$41*$M$37)/(#REF!+#REF!)</f>
        <v>#REF!</v>
      </c>
      <c r="D46" s="51" t="e">
        <f>(D$21-D$41*$M$37)/(#REF!+#REF!)</f>
        <v>#REF!</v>
      </c>
      <c r="E46" s="51" t="e">
        <f>(E$21-E$41*$M$37)/(#REF!+#REF!)</f>
        <v>#REF!</v>
      </c>
      <c r="F46" s="51" t="e">
        <f>(F$21-F$41*$M$37)/(#REF!+#REF!)</f>
        <v>#REF!</v>
      </c>
      <c r="G46" s="51" t="e">
        <f>(G$21-G$41*$M$37)/(#REF!+#REF!)</f>
        <v>#REF!</v>
      </c>
    </row>
    <row r="47" spans="2:17" s="51" customFormat="1">
      <c r="B47" s="51">
        <v>4</v>
      </c>
      <c r="C47" s="51" t="e">
        <f>(C$21-C$41*$M$37)/(#REF!+#REF!)</f>
        <v>#REF!</v>
      </c>
      <c r="D47" s="51" t="e">
        <f>(D$21-D$41*$M$37)/(#REF!+#REF!)</f>
        <v>#REF!</v>
      </c>
      <c r="E47" s="51" t="e">
        <f>(E$21-E$41*$M$37)/(#REF!+#REF!)</f>
        <v>#REF!</v>
      </c>
      <c r="F47" s="51" t="e">
        <f>(F$21-F$41*$M$37)/(#REF!+#REF!)</f>
        <v>#REF!</v>
      </c>
      <c r="G47" s="51" t="e">
        <f>(G$21-G$41*$M$37)/(#REF!+#REF!)</f>
        <v>#REF!</v>
      </c>
    </row>
    <row r="48" spans="2:17" s="51" customFormat="1">
      <c r="Q48" s="50"/>
    </row>
    <row r="49" spans="17:17" s="51" customFormat="1">
      <c r="Q49" s="50"/>
    </row>
    <row r="50" spans="17:17" s="51" customFormat="1">
      <c r="Q50" s="50"/>
    </row>
  </sheetData>
  <mergeCells count="4">
    <mergeCell ref="M4:N4"/>
    <mergeCell ref="K19:M19"/>
    <mergeCell ref="K31:M31"/>
    <mergeCell ref="K39:M39"/>
  </mergeCells>
  <phoneticPr fontId="3" type="noConversion"/>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B9"/>
  <sheetViews>
    <sheetView topLeftCell="A5" workbookViewId="0">
      <selection activeCell="B8" sqref="B8"/>
    </sheetView>
  </sheetViews>
  <sheetFormatPr defaultColWidth="9" defaultRowHeight="13.5"/>
  <cols>
    <col min="1" max="1" width="9" style="5"/>
    <col min="2" max="2" width="78.125" style="3" customWidth="1"/>
    <col min="3" max="16384" width="9" style="2"/>
  </cols>
  <sheetData>
    <row r="1" spans="1:2">
      <c r="A1" s="90" t="s">
        <v>74</v>
      </c>
      <c r="B1" s="90"/>
    </row>
    <row r="2" spans="1:2" ht="270">
      <c r="A2" s="5" t="s">
        <v>75</v>
      </c>
      <c r="B2" s="3" t="s">
        <v>81</v>
      </c>
    </row>
    <row r="3" spans="1:2" ht="230.25" customHeight="1">
      <c r="A3" s="5" t="s">
        <v>80</v>
      </c>
      <c r="B3" s="4" t="s">
        <v>106</v>
      </c>
    </row>
    <row r="4" spans="1:2" ht="140.25" customHeight="1">
      <c r="A4" s="5" t="s">
        <v>76</v>
      </c>
      <c r="B4" s="3" t="s">
        <v>85</v>
      </c>
    </row>
    <row r="5" spans="1:2" ht="204.75" customHeight="1">
      <c r="A5" s="5" t="s">
        <v>79</v>
      </c>
      <c r="B5" s="3" t="s">
        <v>112</v>
      </c>
    </row>
    <row r="6" spans="1:2" ht="136.5" customHeight="1">
      <c r="A6" s="5" t="s">
        <v>77</v>
      </c>
      <c r="B6" s="3" t="s">
        <v>83</v>
      </c>
    </row>
    <row r="7" spans="1:2" ht="243">
      <c r="A7" s="5" t="s">
        <v>78</v>
      </c>
      <c r="B7" s="4" t="s">
        <v>114</v>
      </c>
    </row>
    <row r="8" spans="1:2" ht="270">
      <c r="A8" s="5" t="s">
        <v>82</v>
      </c>
      <c r="B8" s="4" t="s">
        <v>84</v>
      </c>
    </row>
    <row r="9" spans="1:2" ht="248.25" customHeight="1"/>
  </sheetData>
  <mergeCells count="1">
    <mergeCell ref="A1:B1"/>
  </mergeCells>
  <phoneticPr fontId="3"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B3:B7"/>
  <sheetViews>
    <sheetView workbookViewId="0">
      <selection activeCell="B8" sqref="B8"/>
    </sheetView>
  </sheetViews>
  <sheetFormatPr defaultRowHeight="13.5"/>
  <sheetData>
    <row r="3" spans="2:2">
      <c r="B3" t="s">
        <v>411</v>
      </c>
    </row>
    <row r="4" spans="2:2">
      <c r="B4" t="s">
        <v>435</v>
      </c>
    </row>
    <row r="5" spans="2:2">
      <c r="B5" t="s">
        <v>436</v>
      </c>
    </row>
    <row r="6" spans="2:2">
      <c r="B6" t="s">
        <v>503</v>
      </c>
    </row>
    <row r="7" spans="2:2">
      <c r="B7" t="s">
        <v>504</v>
      </c>
    </row>
  </sheetData>
  <phoneticPr fontId="3"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N96"/>
  <sheetViews>
    <sheetView topLeftCell="A22" workbookViewId="0">
      <selection activeCell="K47" sqref="K47"/>
    </sheetView>
  </sheetViews>
  <sheetFormatPr defaultRowHeight="13.5"/>
  <sheetData>
    <row r="1" spans="1:4" s="18" customFormat="1">
      <c r="A1" s="17" t="s">
        <v>292</v>
      </c>
    </row>
    <row r="2" spans="1:4" s="10" customFormat="1">
      <c r="A2" s="10">
        <v>1</v>
      </c>
      <c r="B2" s="13" t="s">
        <v>100</v>
      </c>
    </row>
    <row r="3" spans="1:4" s="10" customFormat="1">
      <c r="B3" s="10">
        <v>1</v>
      </c>
      <c r="C3" s="10" t="s">
        <v>402</v>
      </c>
    </row>
    <row r="4" spans="1:4" s="10" customFormat="1">
      <c r="B4" s="10">
        <v>2</v>
      </c>
      <c r="C4" s="10" t="s">
        <v>403</v>
      </c>
    </row>
    <row r="5" spans="1:4" s="10" customFormat="1">
      <c r="B5" s="10">
        <v>3</v>
      </c>
      <c r="C5" s="10" t="s">
        <v>404</v>
      </c>
    </row>
    <row r="6" spans="1:4" s="10" customFormat="1"/>
    <row r="7" spans="1:4" s="10" customFormat="1"/>
    <row r="8" spans="1:4" s="10" customFormat="1"/>
    <row r="11" spans="1:4" s="18" customFormat="1">
      <c r="A11" s="17" t="s">
        <v>405</v>
      </c>
    </row>
    <row r="12" spans="1:4">
      <c r="A12">
        <v>1</v>
      </c>
      <c r="B12" s="13" t="s">
        <v>355</v>
      </c>
    </row>
    <row r="13" spans="1:4">
      <c r="B13">
        <v>1</v>
      </c>
      <c r="C13" t="s">
        <v>75</v>
      </c>
    </row>
    <row r="14" spans="1:4">
      <c r="C14">
        <v>1</v>
      </c>
      <c r="D14" t="s">
        <v>321</v>
      </c>
    </row>
    <row r="15" spans="1:4">
      <c r="C15">
        <v>2</v>
      </c>
      <c r="D15" t="s">
        <v>398</v>
      </c>
    </row>
    <row r="16" spans="1:4">
      <c r="C16">
        <v>3</v>
      </c>
      <c r="D16" t="s">
        <v>399</v>
      </c>
    </row>
    <row r="17" spans="1:14">
      <c r="C17">
        <v>4</v>
      </c>
      <c r="D17" t="s">
        <v>322</v>
      </c>
    </row>
    <row r="19" spans="1:14">
      <c r="A19">
        <v>2</v>
      </c>
      <c r="B19" s="13" t="s">
        <v>293</v>
      </c>
    </row>
    <row r="20" spans="1:14">
      <c r="B20">
        <v>1</v>
      </c>
      <c r="C20" t="s">
        <v>75</v>
      </c>
    </row>
    <row r="21" spans="1:14">
      <c r="C21">
        <v>1</v>
      </c>
      <c r="D21" t="s">
        <v>323</v>
      </c>
    </row>
    <row r="22" spans="1:14">
      <c r="C22">
        <v>2</v>
      </c>
      <c r="D22" t="s">
        <v>324</v>
      </c>
    </row>
    <row r="23" spans="1:14">
      <c r="C23">
        <v>3</v>
      </c>
      <c r="D23" t="s">
        <v>325</v>
      </c>
    </row>
    <row r="24" spans="1:14">
      <c r="C24">
        <v>4</v>
      </c>
      <c r="D24" t="s">
        <v>326</v>
      </c>
    </row>
    <row r="25" spans="1:14">
      <c r="C25">
        <v>5</v>
      </c>
      <c r="D25" t="s">
        <v>392</v>
      </c>
    </row>
    <row r="27" spans="1:14">
      <c r="A27">
        <v>3</v>
      </c>
      <c r="B27" s="13" t="s">
        <v>356</v>
      </c>
    </row>
    <row r="28" spans="1:14">
      <c r="B28">
        <v>1</v>
      </c>
      <c r="C28" t="s">
        <v>75</v>
      </c>
    </row>
    <row r="29" spans="1:14">
      <c r="C29">
        <v>1</v>
      </c>
      <c r="D29" t="s">
        <v>327</v>
      </c>
    </row>
    <row r="30" spans="1:14">
      <c r="C30">
        <v>2</v>
      </c>
      <c r="D30" t="s">
        <v>328</v>
      </c>
      <c r="N30" t="s">
        <v>555</v>
      </c>
    </row>
    <row r="31" spans="1:14">
      <c r="C31">
        <v>3</v>
      </c>
      <c r="D31" t="s">
        <v>447</v>
      </c>
    </row>
    <row r="32" spans="1:14">
      <c r="C32">
        <v>4</v>
      </c>
      <c r="D32" t="s">
        <v>329</v>
      </c>
    </row>
    <row r="34" spans="1:5">
      <c r="A34">
        <v>4</v>
      </c>
      <c r="B34" s="13" t="s">
        <v>357</v>
      </c>
      <c r="E34" s="64" t="s">
        <v>556</v>
      </c>
    </row>
    <row r="35" spans="1:5">
      <c r="B35">
        <v>1</v>
      </c>
      <c r="C35" t="s">
        <v>75</v>
      </c>
    </row>
    <row r="36" spans="1:5">
      <c r="C36">
        <v>1</v>
      </c>
      <c r="D36" t="s">
        <v>382</v>
      </c>
    </row>
    <row r="37" spans="1:5">
      <c r="C37">
        <v>2</v>
      </c>
      <c r="D37" t="s">
        <v>383</v>
      </c>
    </row>
    <row r="38" spans="1:5">
      <c r="C38">
        <v>3</v>
      </c>
      <c r="D38" t="s">
        <v>448</v>
      </c>
    </row>
    <row r="39" spans="1:5">
      <c r="C39">
        <v>4</v>
      </c>
      <c r="D39" t="s">
        <v>539</v>
      </c>
    </row>
    <row r="40" spans="1:5">
      <c r="C40">
        <v>5</v>
      </c>
      <c r="D40" s="40" t="s">
        <v>400</v>
      </c>
    </row>
    <row r="41" spans="1:5">
      <c r="C41">
        <v>6</v>
      </c>
      <c r="D41" t="s">
        <v>330</v>
      </c>
    </row>
    <row r="43" spans="1:5">
      <c r="A43">
        <v>5</v>
      </c>
      <c r="B43" s="13" t="s">
        <v>358</v>
      </c>
      <c r="E43" s="64"/>
    </row>
    <row r="44" spans="1:5">
      <c r="B44">
        <v>1</v>
      </c>
      <c r="C44" t="s">
        <v>75</v>
      </c>
    </row>
    <row r="45" spans="1:5">
      <c r="C45">
        <v>1</v>
      </c>
      <c r="D45" t="s">
        <v>422</v>
      </c>
    </row>
    <row r="46" spans="1:5">
      <c r="C46">
        <v>2</v>
      </c>
      <c r="D46" t="s">
        <v>331</v>
      </c>
    </row>
    <row r="47" spans="1:5">
      <c r="C47">
        <v>3</v>
      </c>
      <c r="D47" t="s">
        <v>390</v>
      </c>
    </row>
    <row r="48" spans="1:5">
      <c r="C48">
        <v>4</v>
      </c>
      <c r="D48" t="s">
        <v>391</v>
      </c>
    </row>
    <row r="50" spans="1:4">
      <c r="A50">
        <v>6</v>
      </c>
      <c r="B50" s="13" t="s">
        <v>359</v>
      </c>
    </row>
    <row r="51" spans="1:4">
      <c r="B51">
        <v>1</v>
      </c>
      <c r="C51" t="s">
        <v>75</v>
      </c>
    </row>
    <row r="52" spans="1:4">
      <c r="C52">
        <v>1</v>
      </c>
      <c r="D52" t="s">
        <v>332</v>
      </c>
    </row>
    <row r="53" spans="1:4">
      <c r="C53">
        <v>2</v>
      </c>
      <c r="D53" t="s">
        <v>333</v>
      </c>
    </row>
    <row r="55" spans="1:4">
      <c r="A55">
        <v>7</v>
      </c>
      <c r="B55" s="13" t="s">
        <v>353</v>
      </c>
    </row>
    <row r="56" spans="1:4">
      <c r="B56">
        <v>1</v>
      </c>
      <c r="C56" t="s">
        <v>75</v>
      </c>
    </row>
    <row r="57" spans="1:4">
      <c r="C57">
        <v>1</v>
      </c>
      <c r="D57" t="s">
        <v>360</v>
      </c>
    </row>
    <row r="58" spans="1:4">
      <c r="C58">
        <v>2</v>
      </c>
      <c r="D58" t="s">
        <v>361</v>
      </c>
    </row>
    <row r="59" spans="1:4">
      <c r="C59">
        <v>3</v>
      </c>
      <c r="D59" t="s">
        <v>354</v>
      </c>
    </row>
    <row r="61" spans="1:4">
      <c r="A61">
        <v>8</v>
      </c>
      <c r="B61" s="13" t="s">
        <v>370</v>
      </c>
    </row>
    <row r="62" spans="1:4">
      <c r="B62">
        <v>1</v>
      </c>
      <c r="C62" t="s">
        <v>75</v>
      </c>
    </row>
    <row r="63" spans="1:4">
      <c r="C63">
        <v>1</v>
      </c>
      <c r="D63" t="s">
        <v>371</v>
      </c>
    </row>
    <row r="64" spans="1:4">
      <c r="C64">
        <v>2</v>
      </c>
      <c r="D64" t="s">
        <v>372</v>
      </c>
    </row>
    <row r="65" spans="1:8">
      <c r="E65">
        <v>1</v>
      </c>
      <c r="F65" t="s">
        <v>373</v>
      </c>
    </row>
    <row r="66" spans="1:8">
      <c r="G66">
        <v>1</v>
      </c>
      <c r="H66" t="s">
        <v>378</v>
      </c>
    </row>
    <row r="67" spans="1:8">
      <c r="E67">
        <v>2</v>
      </c>
      <c r="F67" t="s">
        <v>374</v>
      </c>
    </row>
    <row r="68" spans="1:8">
      <c r="E68">
        <v>3</v>
      </c>
      <c r="F68" t="s">
        <v>375</v>
      </c>
    </row>
    <row r="69" spans="1:8">
      <c r="E69">
        <v>4</v>
      </c>
      <c r="F69" t="s">
        <v>376</v>
      </c>
    </row>
    <row r="70" spans="1:8">
      <c r="E70">
        <v>5</v>
      </c>
      <c r="F70" t="s">
        <v>377</v>
      </c>
    </row>
    <row r="73" spans="1:8" s="18" customFormat="1">
      <c r="A73" s="17" t="s">
        <v>406</v>
      </c>
    </row>
    <row r="74" spans="1:8">
      <c r="A74">
        <v>1</v>
      </c>
      <c r="B74" s="13" t="s">
        <v>407</v>
      </c>
      <c r="C74" s="42" t="s">
        <v>417</v>
      </c>
    </row>
    <row r="75" spans="1:8">
      <c r="B75">
        <v>1</v>
      </c>
      <c r="C75" t="s">
        <v>408</v>
      </c>
    </row>
    <row r="76" spans="1:8">
      <c r="B76">
        <v>2</v>
      </c>
      <c r="C76" t="s">
        <v>409</v>
      </c>
    </row>
    <row r="77" spans="1:8">
      <c r="B77">
        <v>3</v>
      </c>
      <c r="C77" t="s">
        <v>410</v>
      </c>
    </row>
    <row r="81" spans="1:12">
      <c r="A81">
        <v>2</v>
      </c>
      <c r="B81" s="13" t="s">
        <v>414</v>
      </c>
    </row>
    <row r="82" spans="1:12">
      <c r="B82">
        <v>1</v>
      </c>
      <c r="C82" t="s">
        <v>415</v>
      </c>
    </row>
    <row r="83" spans="1:12">
      <c r="C83">
        <v>1</v>
      </c>
      <c r="D83" t="s">
        <v>433</v>
      </c>
    </row>
    <row r="84" spans="1:12">
      <c r="C84">
        <v>2</v>
      </c>
      <c r="D84" t="s">
        <v>419</v>
      </c>
    </row>
    <row r="85" spans="1:12">
      <c r="E85" t="s">
        <v>431</v>
      </c>
    </row>
    <row r="86" spans="1:12">
      <c r="E86" t="s">
        <v>432</v>
      </c>
    </row>
    <row r="87" spans="1:12">
      <c r="C87">
        <v>3</v>
      </c>
      <c r="D87" t="s">
        <v>420</v>
      </c>
    </row>
    <row r="89" spans="1:12">
      <c r="B89">
        <v>2</v>
      </c>
      <c r="C89" t="s">
        <v>416</v>
      </c>
    </row>
    <row r="90" spans="1:12">
      <c r="C90">
        <v>1</v>
      </c>
      <c r="D90" t="s">
        <v>412</v>
      </c>
    </row>
    <row r="91" spans="1:12">
      <c r="C91">
        <v>2</v>
      </c>
      <c r="D91" t="s">
        <v>413</v>
      </c>
    </row>
    <row r="93" spans="1:12">
      <c r="B93" s="42">
        <v>3</v>
      </c>
      <c r="C93" s="42" t="s">
        <v>434</v>
      </c>
      <c r="D93" s="42"/>
      <c r="E93" s="42"/>
      <c r="F93" s="42"/>
      <c r="G93" s="42"/>
      <c r="H93" s="42"/>
      <c r="I93" s="42"/>
      <c r="J93" s="42"/>
      <c r="K93" s="42"/>
      <c r="L93" s="42"/>
    </row>
    <row r="94" spans="1:12">
      <c r="B94" s="42"/>
      <c r="C94" s="42">
        <v>1</v>
      </c>
      <c r="D94" s="42" t="s">
        <v>418</v>
      </c>
      <c r="E94" s="42"/>
      <c r="F94" s="42"/>
      <c r="G94" s="42"/>
      <c r="H94" s="42"/>
      <c r="I94" s="42"/>
      <c r="J94" s="42"/>
      <c r="K94" s="42"/>
      <c r="L94" s="42"/>
    </row>
    <row r="95" spans="1:12">
      <c r="B95" s="42"/>
      <c r="C95" s="42">
        <v>2</v>
      </c>
      <c r="D95" s="42" t="s">
        <v>421</v>
      </c>
      <c r="E95" s="42"/>
      <c r="F95" s="42"/>
      <c r="G95" s="42"/>
      <c r="H95" s="42"/>
      <c r="I95" s="42"/>
      <c r="J95" s="42"/>
      <c r="K95" s="42"/>
      <c r="L95" s="42"/>
    </row>
    <row r="96" spans="1:12">
      <c r="B96" s="42"/>
      <c r="C96" s="42"/>
      <c r="D96" s="42"/>
      <c r="E96" s="42"/>
      <c r="F96" s="42"/>
      <c r="G96" s="42"/>
      <c r="H96" s="42"/>
      <c r="I96" s="42"/>
      <c r="J96" s="42"/>
      <c r="K96" s="42"/>
      <c r="L96" s="42"/>
    </row>
  </sheetData>
  <phoneticPr fontId="3"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N104"/>
  <sheetViews>
    <sheetView topLeftCell="A13" workbookViewId="0">
      <selection activeCell="M90" sqref="M90"/>
    </sheetView>
  </sheetViews>
  <sheetFormatPr defaultColWidth="9" defaultRowHeight="13.5"/>
  <cols>
    <col min="1" max="5" width="9" style="10"/>
    <col min="6" max="6" width="12.25" style="10" bestFit="1" customWidth="1"/>
    <col min="7" max="7" width="8.25" style="10" bestFit="1" customWidth="1"/>
    <col min="8" max="8" width="12.25" style="10" bestFit="1" customWidth="1"/>
    <col min="9" max="9" width="8.25" style="10" bestFit="1" customWidth="1"/>
    <col min="10" max="10" width="12.25" style="10" bestFit="1" customWidth="1"/>
    <col min="11" max="16384" width="9" style="10"/>
  </cols>
  <sheetData>
    <row r="1" spans="1:3" s="9" customFormat="1">
      <c r="A1" s="14" t="s">
        <v>99</v>
      </c>
    </row>
    <row r="2" spans="1:3">
      <c r="A2" s="10">
        <v>1</v>
      </c>
      <c r="B2" s="13" t="s">
        <v>100</v>
      </c>
    </row>
    <row r="3" spans="1:3">
      <c r="B3" s="10">
        <v>1</v>
      </c>
      <c r="C3" s="10" t="s">
        <v>303</v>
      </c>
    </row>
    <row r="4" spans="1:3">
      <c r="B4" s="10">
        <v>2</v>
      </c>
      <c r="C4" s="10" t="s">
        <v>310</v>
      </c>
    </row>
    <row r="5" spans="1:3">
      <c r="B5" s="10">
        <v>3</v>
      </c>
      <c r="C5" s="10" t="s">
        <v>311</v>
      </c>
    </row>
    <row r="6" spans="1:3">
      <c r="B6" s="10">
        <v>4</v>
      </c>
      <c r="C6" s="10" t="s">
        <v>294</v>
      </c>
    </row>
    <row r="7" spans="1:3">
      <c r="B7" s="10">
        <v>5</v>
      </c>
      <c r="C7" s="10" t="s">
        <v>312</v>
      </c>
    </row>
    <row r="11" spans="1:3" s="9" customFormat="1">
      <c r="A11" s="14" t="s">
        <v>101</v>
      </c>
    </row>
    <row r="12" spans="1:3">
      <c r="A12" s="10">
        <v>1</v>
      </c>
      <c r="B12" s="13" t="s">
        <v>75</v>
      </c>
    </row>
    <row r="13" spans="1:3">
      <c r="B13" s="13"/>
    </row>
    <row r="14" spans="1:3">
      <c r="B14" s="10">
        <v>1</v>
      </c>
      <c r="C14" s="10" t="s">
        <v>309</v>
      </c>
    </row>
    <row r="15" spans="1:3">
      <c r="B15" s="10">
        <v>2</v>
      </c>
      <c r="C15" s="10" t="s">
        <v>308</v>
      </c>
    </row>
    <row r="16" spans="1:3">
      <c r="B16" s="10">
        <v>3</v>
      </c>
      <c r="C16" s="10" t="s">
        <v>307</v>
      </c>
    </row>
    <row r="17" spans="1:8">
      <c r="B17" s="10">
        <v>4</v>
      </c>
      <c r="C17" s="30" t="s">
        <v>306</v>
      </c>
    </row>
    <row r="18" spans="1:8">
      <c r="B18" s="10">
        <v>5</v>
      </c>
      <c r="C18" s="10" t="s">
        <v>102</v>
      </c>
    </row>
    <row r="19" spans="1:8">
      <c r="B19" s="10">
        <v>6</v>
      </c>
      <c r="C19" s="10" t="s">
        <v>305</v>
      </c>
      <c r="D19" s="11"/>
    </row>
    <row r="20" spans="1:8">
      <c r="C20" s="10">
        <v>1</v>
      </c>
      <c r="D20" s="10" t="s">
        <v>103</v>
      </c>
    </row>
    <row r="21" spans="1:8">
      <c r="C21" s="10">
        <v>2</v>
      </c>
      <c r="D21" s="10" t="s">
        <v>295</v>
      </c>
    </row>
    <row r="25" spans="1:8">
      <c r="A25" s="10">
        <v>2</v>
      </c>
      <c r="B25" s="13" t="s">
        <v>108</v>
      </c>
    </row>
    <row r="26" spans="1:8">
      <c r="B26" s="13"/>
    </row>
    <row r="27" spans="1:8">
      <c r="B27" s="10">
        <v>1</v>
      </c>
      <c r="C27" s="10" t="s">
        <v>465</v>
      </c>
    </row>
    <row r="28" spans="1:8">
      <c r="B28" s="10">
        <v>2</v>
      </c>
      <c r="C28" s="10" t="s">
        <v>466</v>
      </c>
    </row>
    <row r="29" spans="1:8">
      <c r="D29" s="10" t="s">
        <v>104</v>
      </c>
    </row>
    <row r="31" spans="1:8">
      <c r="D31" s="12"/>
      <c r="E31" s="36" t="s">
        <v>107</v>
      </c>
      <c r="F31" s="36" t="s">
        <v>300</v>
      </c>
      <c r="G31" s="36" t="s">
        <v>105</v>
      </c>
      <c r="H31" s="36" t="s">
        <v>505</v>
      </c>
    </row>
    <row r="32" spans="1:8">
      <c r="D32" s="12" t="s">
        <v>296</v>
      </c>
      <c r="E32" s="37"/>
      <c r="F32" s="37"/>
      <c r="G32" s="37"/>
      <c r="H32" s="91" t="s">
        <v>506</v>
      </c>
    </row>
    <row r="33" spans="1:8">
      <c r="D33" s="12" t="s">
        <v>297</v>
      </c>
      <c r="E33" s="37"/>
      <c r="F33" s="37"/>
      <c r="G33" s="37"/>
      <c r="H33" s="92"/>
    </row>
    <row r="34" spans="1:8">
      <c r="D34" s="12" t="s">
        <v>298</v>
      </c>
      <c r="E34" s="37" t="s">
        <v>299</v>
      </c>
      <c r="F34" s="37" t="s">
        <v>301</v>
      </c>
      <c r="G34" s="37"/>
      <c r="H34" s="92"/>
    </row>
    <row r="35" spans="1:8">
      <c r="D35" s="12"/>
      <c r="E35" s="37"/>
      <c r="F35" s="37"/>
      <c r="G35" s="37"/>
      <c r="H35" s="92"/>
    </row>
    <row r="36" spans="1:8">
      <c r="D36" s="12"/>
      <c r="E36" s="37"/>
      <c r="F36" s="37"/>
      <c r="G36" s="37"/>
      <c r="H36" s="92"/>
    </row>
    <row r="37" spans="1:8">
      <c r="D37" s="12"/>
      <c r="E37" s="37"/>
      <c r="F37" s="37"/>
      <c r="G37" s="37"/>
      <c r="H37" s="93"/>
    </row>
    <row r="42" spans="1:8">
      <c r="A42" s="10">
        <v>3</v>
      </c>
      <c r="B42" s="13" t="s">
        <v>109</v>
      </c>
    </row>
    <row r="43" spans="1:8">
      <c r="B43" s="13"/>
    </row>
    <row r="44" spans="1:8">
      <c r="B44" s="10">
        <v>1</v>
      </c>
      <c r="C44" s="10" t="s">
        <v>313</v>
      </c>
    </row>
    <row r="45" spans="1:8">
      <c r="D45" s="10" t="s">
        <v>110</v>
      </c>
    </row>
    <row r="50" spans="1:3">
      <c r="A50" s="10">
        <v>4</v>
      </c>
      <c r="B50" s="13" t="s">
        <v>111</v>
      </c>
    </row>
    <row r="51" spans="1:3">
      <c r="B51" s="13"/>
    </row>
    <row r="52" spans="1:3">
      <c r="B52" s="10">
        <v>1</v>
      </c>
      <c r="C52" s="10" t="s">
        <v>314</v>
      </c>
    </row>
    <row r="53" spans="1:3">
      <c r="B53" s="10">
        <v>2</v>
      </c>
      <c r="C53" s="10" t="s">
        <v>315</v>
      </c>
    </row>
    <row r="54" spans="1:3">
      <c r="B54" s="10">
        <v>3</v>
      </c>
      <c r="C54" s="41" t="s">
        <v>467</v>
      </c>
    </row>
    <row r="56" spans="1:3">
      <c r="A56" s="10">
        <v>5</v>
      </c>
      <c r="B56" s="13" t="s">
        <v>79</v>
      </c>
    </row>
    <row r="57" spans="1:3">
      <c r="B57" s="13"/>
    </row>
    <row r="58" spans="1:3">
      <c r="B58" s="10">
        <v>1</v>
      </c>
      <c r="C58" s="10" t="s">
        <v>316</v>
      </c>
    </row>
    <row r="59" spans="1:3">
      <c r="B59" s="10">
        <v>2</v>
      </c>
      <c r="C59" s="10" t="s">
        <v>317</v>
      </c>
    </row>
    <row r="60" spans="1:3">
      <c r="B60" s="10">
        <v>3</v>
      </c>
      <c r="C60" s="10" t="s">
        <v>426</v>
      </c>
    </row>
    <row r="62" spans="1:3">
      <c r="A62" s="10">
        <v>6</v>
      </c>
      <c r="B62" s="13" t="s">
        <v>55</v>
      </c>
    </row>
    <row r="63" spans="1:3">
      <c r="B63" s="10">
        <v>1</v>
      </c>
      <c r="C63" s="10" t="s">
        <v>550</v>
      </c>
    </row>
    <row r="64" spans="1:3">
      <c r="B64" s="10">
        <v>2</v>
      </c>
      <c r="C64" s="10" t="s">
        <v>549</v>
      </c>
    </row>
    <row r="65" spans="1:3">
      <c r="B65" s="10">
        <v>3</v>
      </c>
      <c r="C65" s="10" t="s">
        <v>318</v>
      </c>
    </row>
    <row r="66" spans="1:3">
      <c r="B66" s="10">
        <v>4</v>
      </c>
      <c r="C66" s="10" t="s">
        <v>468</v>
      </c>
    </row>
    <row r="67" spans="1:3">
      <c r="B67" s="10">
        <v>5</v>
      </c>
      <c r="C67" s="10" t="s">
        <v>425</v>
      </c>
    </row>
    <row r="68" spans="1:3">
      <c r="B68" s="10">
        <v>6</v>
      </c>
      <c r="C68" s="10" t="s">
        <v>424</v>
      </c>
    </row>
    <row r="71" spans="1:3">
      <c r="A71" s="10">
        <v>7</v>
      </c>
      <c r="B71" s="13" t="s">
        <v>541</v>
      </c>
    </row>
    <row r="72" spans="1:3">
      <c r="B72" s="10">
        <v>1</v>
      </c>
      <c r="C72" s="10" t="s">
        <v>542</v>
      </c>
    </row>
    <row r="73" spans="1:3">
      <c r="B73" s="10">
        <v>2</v>
      </c>
      <c r="C73" s="10" t="s">
        <v>423</v>
      </c>
    </row>
    <row r="74" spans="1:3">
      <c r="B74" s="10">
        <v>3</v>
      </c>
      <c r="C74" s="10" t="s">
        <v>319</v>
      </c>
    </row>
    <row r="75" spans="1:3">
      <c r="B75" s="10">
        <v>4</v>
      </c>
      <c r="C75" s="10" t="s">
        <v>543</v>
      </c>
    </row>
    <row r="77" spans="1:3">
      <c r="A77" s="10">
        <v>8</v>
      </c>
      <c r="B77" s="13" t="s">
        <v>393</v>
      </c>
    </row>
    <row r="78" spans="1:3">
      <c r="B78" s="10">
        <v>1</v>
      </c>
      <c r="C78" s="10" t="s">
        <v>395</v>
      </c>
    </row>
    <row r="79" spans="1:3">
      <c r="B79" s="10">
        <v>2</v>
      </c>
      <c r="C79" s="10" t="s">
        <v>396</v>
      </c>
    </row>
    <row r="80" spans="1:3">
      <c r="B80" s="10">
        <v>3</v>
      </c>
      <c r="C80" s="10" t="s">
        <v>397</v>
      </c>
    </row>
    <row r="82" spans="1:14">
      <c r="A82" s="46">
        <v>9</v>
      </c>
      <c r="B82" s="47" t="s">
        <v>450</v>
      </c>
      <c r="C82" s="46"/>
      <c r="D82" s="46"/>
      <c r="E82" s="46"/>
      <c r="F82" s="46"/>
      <c r="G82" s="46"/>
      <c r="H82" s="46"/>
      <c r="I82" s="46"/>
      <c r="J82" s="46"/>
      <c r="K82" s="46"/>
      <c r="L82" s="46"/>
      <c r="M82" s="46"/>
    </row>
    <row r="83" spans="1:14">
      <c r="A83" s="46"/>
      <c r="B83" s="46">
        <v>1</v>
      </c>
      <c r="C83" s="46" t="s">
        <v>469</v>
      </c>
      <c r="D83" s="46"/>
      <c r="E83" s="46"/>
      <c r="F83" s="46"/>
      <c r="G83" s="46"/>
      <c r="H83" s="46"/>
      <c r="I83" s="46"/>
      <c r="J83" s="46"/>
      <c r="K83" s="46"/>
      <c r="L83" s="46"/>
      <c r="M83" s="46"/>
    </row>
    <row r="84" spans="1:14">
      <c r="A84" s="46"/>
      <c r="B84" s="46">
        <v>2</v>
      </c>
      <c r="C84" s="46" t="s">
        <v>428</v>
      </c>
      <c r="D84" s="46"/>
      <c r="E84" s="46"/>
      <c r="F84" s="46"/>
      <c r="G84" s="46"/>
      <c r="H84" s="46"/>
      <c r="I84" s="46"/>
      <c r="J84" s="46"/>
      <c r="K84" s="46"/>
      <c r="L84" s="46"/>
      <c r="M84" s="46"/>
    </row>
    <row r="85" spans="1:14">
      <c r="A85" s="46"/>
      <c r="B85" s="46"/>
      <c r="C85" s="46">
        <v>1</v>
      </c>
      <c r="D85" s="46"/>
      <c r="E85" s="46"/>
      <c r="F85" s="46"/>
      <c r="G85" s="46"/>
      <c r="H85" s="46"/>
      <c r="I85" s="46"/>
      <c r="J85" s="46"/>
      <c r="K85" s="46"/>
      <c r="L85" s="46"/>
      <c r="M85" s="46"/>
    </row>
    <row r="86" spans="1:14">
      <c r="A86" s="46"/>
      <c r="B86" s="46">
        <v>3</v>
      </c>
      <c r="C86" s="46" t="s">
        <v>427</v>
      </c>
      <c r="D86" s="46"/>
      <c r="E86" s="46"/>
      <c r="F86" s="46"/>
      <c r="G86" s="46"/>
      <c r="H86" s="46"/>
      <c r="I86" s="46"/>
      <c r="J86" s="46"/>
      <c r="K86" s="46"/>
      <c r="L86" s="46"/>
      <c r="M86" s="46"/>
    </row>
    <row r="87" spans="1:14">
      <c r="A87" s="46"/>
      <c r="B87" s="46"/>
      <c r="C87" s="46"/>
      <c r="D87" s="46"/>
      <c r="E87" s="46"/>
      <c r="F87" s="46"/>
      <c r="G87" s="46"/>
      <c r="H87" s="46"/>
      <c r="I87" s="46"/>
      <c r="J87" s="46"/>
      <c r="K87" s="46"/>
      <c r="L87" s="46"/>
      <c r="M87" s="46"/>
    </row>
    <row r="89" spans="1:14">
      <c r="A89" s="10">
        <v>10</v>
      </c>
      <c r="B89" s="13" t="s">
        <v>78</v>
      </c>
    </row>
    <row r="91" spans="1:14">
      <c r="B91" s="10">
        <v>1</v>
      </c>
      <c r="C91" s="13" t="s">
        <v>304</v>
      </c>
    </row>
    <row r="92" spans="1:14">
      <c r="C92" s="10">
        <v>1</v>
      </c>
      <c r="D92" s="10" t="s">
        <v>551</v>
      </c>
      <c r="N92" s="10" t="s">
        <v>449</v>
      </c>
    </row>
    <row r="93" spans="1:14">
      <c r="C93" s="10">
        <v>2</v>
      </c>
      <c r="D93" s="10" t="s">
        <v>552</v>
      </c>
    </row>
    <row r="94" spans="1:14">
      <c r="C94" s="10">
        <v>3</v>
      </c>
      <c r="D94" s="10" t="s">
        <v>553</v>
      </c>
    </row>
    <row r="95" spans="1:14">
      <c r="C95" s="10">
        <v>4</v>
      </c>
      <c r="D95" s="10" t="s">
        <v>113</v>
      </c>
    </row>
    <row r="96" spans="1:14">
      <c r="B96" s="10">
        <v>2</v>
      </c>
      <c r="C96" s="13" t="s">
        <v>115</v>
      </c>
    </row>
    <row r="97" spans="2:5">
      <c r="C97" s="10">
        <v>1</v>
      </c>
      <c r="D97" s="10" t="s">
        <v>320</v>
      </c>
    </row>
    <row r="98" spans="2:5">
      <c r="E98" s="15" t="s">
        <v>116</v>
      </c>
    </row>
    <row r="100" spans="2:5">
      <c r="C100" s="13"/>
    </row>
    <row r="101" spans="2:5">
      <c r="B101" s="13"/>
    </row>
    <row r="104" spans="2:5">
      <c r="C104" s="16"/>
    </row>
  </sheetData>
  <mergeCells count="1">
    <mergeCell ref="H32:H37"/>
  </mergeCells>
  <phoneticPr fontId="3"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F72"/>
  <sheetViews>
    <sheetView topLeftCell="A4" workbookViewId="0">
      <selection activeCell="D53" sqref="D53"/>
    </sheetView>
  </sheetViews>
  <sheetFormatPr defaultColWidth="9" defaultRowHeight="13.5"/>
  <cols>
    <col min="1" max="5" width="9" style="10"/>
    <col min="6" max="6" width="12.25" style="10" bestFit="1" customWidth="1"/>
    <col min="7" max="7" width="8.25" style="10" bestFit="1" customWidth="1"/>
    <col min="8" max="8" width="12.25" style="10" bestFit="1" customWidth="1"/>
    <col min="9" max="9" width="8.25" style="10" bestFit="1" customWidth="1"/>
    <col min="10" max="10" width="12.25" style="10" bestFit="1" customWidth="1"/>
    <col min="11" max="16384" width="9" style="10"/>
  </cols>
  <sheetData>
    <row r="1" spans="1:3" s="9" customFormat="1">
      <c r="A1" s="14" t="s">
        <v>99</v>
      </c>
    </row>
    <row r="2" spans="1:3">
      <c r="A2" s="10">
        <v>1</v>
      </c>
      <c r="B2" s="13" t="s">
        <v>100</v>
      </c>
    </row>
    <row r="3" spans="1:3">
      <c r="B3" s="10">
        <v>1</v>
      </c>
      <c r="C3" s="10" t="s">
        <v>334</v>
      </c>
    </row>
    <row r="4" spans="1:3">
      <c r="B4" s="10">
        <v>2</v>
      </c>
      <c r="C4" s="10" t="s">
        <v>335</v>
      </c>
    </row>
    <row r="5" spans="1:3">
      <c r="B5" s="10">
        <v>3</v>
      </c>
      <c r="C5" s="10" t="s">
        <v>336</v>
      </c>
    </row>
    <row r="11" spans="1:3" s="9" customFormat="1">
      <c r="A11" s="14" t="s">
        <v>101</v>
      </c>
    </row>
    <row r="12" spans="1:3">
      <c r="A12" s="10">
        <v>1</v>
      </c>
      <c r="B12" s="13" t="s">
        <v>75</v>
      </c>
    </row>
    <row r="13" spans="1:3">
      <c r="B13" s="10">
        <v>1</v>
      </c>
      <c r="C13" s="10" t="s">
        <v>387</v>
      </c>
    </row>
    <row r="14" spans="1:3">
      <c r="B14" s="10">
        <v>2</v>
      </c>
      <c r="C14" s="10" t="s">
        <v>385</v>
      </c>
    </row>
    <row r="15" spans="1:3">
      <c r="B15" s="10">
        <v>3</v>
      </c>
      <c r="C15" s="10" t="s">
        <v>388</v>
      </c>
    </row>
    <row r="16" spans="1:3">
      <c r="B16" s="10">
        <v>4</v>
      </c>
      <c r="C16" s="10" t="s">
        <v>470</v>
      </c>
    </row>
    <row r="17" spans="1:3">
      <c r="B17" s="10">
        <v>4</v>
      </c>
      <c r="C17" s="10" t="s">
        <v>389</v>
      </c>
    </row>
    <row r="18" spans="1:3">
      <c r="B18" s="10">
        <v>5</v>
      </c>
      <c r="C18" s="10" t="s">
        <v>384</v>
      </c>
    </row>
    <row r="19" spans="1:3">
      <c r="B19" s="10">
        <v>6</v>
      </c>
      <c r="C19" s="10" t="s">
        <v>338</v>
      </c>
    </row>
    <row r="21" spans="1:3">
      <c r="A21" s="10">
        <v>2</v>
      </c>
      <c r="B21" s="13" t="s">
        <v>456</v>
      </c>
    </row>
    <row r="22" spans="1:3">
      <c r="B22" s="10">
        <v>1</v>
      </c>
      <c r="C22" s="10" t="s">
        <v>459</v>
      </c>
    </row>
    <row r="23" spans="1:3">
      <c r="B23" s="10">
        <v>2</v>
      </c>
      <c r="C23" s="10" t="s">
        <v>461</v>
      </c>
    </row>
    <row r="27" spans="1:3">
      <c r="A27" s="10">
        <v>3</v>
      </c>
      <c r="B27" s="13" t="s">
        <v>452</v>
      </c>
    </row>
    <row r="28" spans="1:3">
      <c r="B28" s="10">
        <v>1</v>
      </c>
      <c r="C28" s="10" t="s">
        <v>455</v>
      </c>
    </row>
    <row r="29" spans="1:3">
      <c r="B29" s="10">
        <v>2</v>
      </c>
      <c r="C29" s="10" t="s">
        <v>342</v>
      </c>
    </row>
    <row r="30" spans="1:3">
      <c r="B30" s="10">
        <v>3</v>
      </c>
      <c r="C30" s="10" t="s">
        <v>453</v>
      </c>
    </row>
    <row r="31" spans="1:3">
      <c r="B31" s="10">
        <v>4</v>
      </c>
      <c r="C31" s="10" t="s">
        <v>454</v>
      </c>
    </row>
    <row r="32" spans="1:3">
      <c r="B32" s="10">
        <v>6</v>
      </c>
      <c r="C32" s="10" t="s">
        <v>464</v>
      </c>
    </row>
    <row r="35" spans="1:4">
      <c r="A35" s="10">
        <v>4</v>
      </c>
      <c r="B35" s="13" t="s">
        <v>344</v>
      </c>
    </row>
    <row r="36" spans="1:4">
      <c r="B36" s="10">
        <v>1</v>
      </c>
      <c r="C36" s="10" t="s">
        <v>460</v>
      </c>
    </row>
    <row r="37" spans="1:4">
      <c r="B37" s="10">
        <v>2</v>
      </c>
      <c r="C37" s="10" t="s">
        <v>463</v>
      </c>
    </row>
    <row r="38" spans="1:4">
      <c r="B38" s="10">
        <v>3</v>
      </c>
      <c r="C38" s="10" t="s">
        <v>457</v>
      </c>
    </row>
    <row r="39" spans="1:4">
      <c r="B39" s="10">
        <v>4</v>
      </c>
      <c r="C39" s="10" t="s">
        <v>458</v>
      </c>
    </row>
    <row r="40" spans="1:4">
      <c r="B40" s="10">
        <v>5</v>
      </c>
      <c r="C40" s="10" t="s">
        <v>462</v>
      </c>
    </row>
    <row r="46" spans="1:4">
      <c r="A46" s="10">
        <v>5</v>
      </c>
      <c r="B46" s="13" t="s">
        <v>362</v>
      </c>
    </row>
    <row r="47" spans="1:4">
      <c r="B47" s="10">
        <v>1</v>
      </c>
      <c r="C47" s="10" t="s">
        <v>368</v>
      </c>
    </row>
    <row r="48" spans="1:4">
      <c r="C48" s="10">
        <v>1</v>
      </c>
      <c r="D48" s="10" t="s">
        <v>437</v>
      </c>
    </row>
    <row r="49" spans="3:6">
      <c r="D49" s="10">
        <v>1</v>
      </c>
      <c r="E49" t="s">
        <v>363</v>
      </c>
      <c r="F49" s="45" t="s">
        <v>439</v>
      </c>
    </row>
    <row r="50" spans="3:6">
      <c r="D50" s="10">
        <v>2</v>
      </c>
      <c r="E50" t="s">
        <v>441</v>
      </c>
      <c r="F50" t="s">
        <v>444</v>
      </c>
    </row>
    <row r="51" spans="3:6">
      <c r="D51" s="10">
        <v>3</v>
      </c>
      <c r="E51" t="s">
        <v>442</v>
      </c>
      <c r="F51" t="s">
        <v>443</v>
      </c>
    </row>
    <row r="52" spans="3:6">
      <c r="D52" s="10">
        <v>4</v>
      </c>
      <c r="E52" t="s">
        <v>440</v>
      </c>
      <c r="F52" t="s">
        <v>445</v>
      </c>
    </row>
    <row r="53" spans="3:6">
      <c r="D53" s="10">
        <v>5</v>
      </c>
      <c r="E53" t="s">
        <v>446</v>
      </c>
      <c r="F53"/>
    </row>
    <row r="54" spans="3:6">
      <c r="D54" s="10">
        <v>6</v>
      </c>
      <c r="E54"/>
      <c r="F54"/>
    </row>
    <row r="55" spans="3:6">
      <c r="E55"/>
      <c r="F55"/>
    </row>
    <row r="56" spans="3:6">
      <c r="E56"/>
      <c r="F56"/>
    </row>
    <row r="57" spans="3:6">
      <c r="E57"/>
      <c r="F57"/>
    </row>
    <row r="58" spans="3:6">
      <c r="F58"/>
    </row>
    <row r="59" spans="3:6">
      <c r="F59"/>
    </row>
    <row r="60" spans="3:6">
      <c r="C60" s="10">
        <v>2</v>
      </c>
      <c r="D60" s="10" t="s">
        <v>379</v>
      </c>
    </row>
    <row r="61" spans="3:6">
      <c r="E61" s="44"/>
      <c r="F61"/>
    </row>
    <row r="62" spans="3:6">
      <c r="E62"/>
      <c r="F62"/>
    </row>
    <row r="63" spans="3:6">
      <c r="E63"/>
      <c r="F63"/>
    </row>
    <row r="64" spans="3:6">
      <c r="E64"/>
      <c r="F64"/>
    </row>
    <row r="65" spans="3:6">
      <c r="E65"/>
      <c r="F65"/>
    </row>
    <row r="66" spans="3:6">
      <c r="C66" s="10">
        <v>3</v>
      </c>
      <c r="D66" s="10" t="s">
        <v>380</v>
      </c>
    </row>
    <row r="67" spans="3:6">
      <c r="D67" s="10">
        <v>1</v>
      </c>
    </row>
    <row r="72" spans="3:6">
      <c r="C72" s="10">
        <v>4</v>
      </c>
      <c r="D72" s="10" t="s">
        <v>381</v>
      </c>
    </row>
  </sheetData>
  <phoneticPr fontId="3"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1:F62"/>
  <sheetViews>
    <sheetView topLeftCell="A4" workbookViewId="0">
      <selection activeCell="A4" sqref="A1:XFD1048576"/>
    </sheetView>
  </sheetViews>
  <sheetFormatPr defaultColWidth="9" defaultRowHeight="13.5"/>
  <cols>
    <col min="1" max="5" width="9" style="10"/>
    <col min="6" max="6" width="12.25" style="10" bestFit="1" customWidth="1"/>
    <col min="7" max="7" width="8.25" style="10" bestFit="1" customWidth="1"/>
    <col min="8" max="8" width="12.25" style="10" bestFit="1" customWidth="1"/>
    <col min="9" max="9" width="8.25" style="10" bestFit="1" customWidth="1"/>
    <col min="10" max="10" width="12.25" style="10" bestFit="1" customWidth="1"/>
    <col min="11" max="16384" width="9" style="10"/>
  </cols>
  <sheetData>
    <row r="1" spans="1:3" s="9" customFormat="1">
      <c r="A1" s="14" t="s">
        <v>99</v>
      </c>
    </row>
    <row r="2" spans="1:3">
      <c r="A2" s="10">
        <v>1</v>
      </c>
      <c r="B2" s="13" t="s">
        <v>100</v>
      </c>
    </row>
    <row r="3" spans="1:3">
      <c r="B3" s="10">
        <v>1</v>
      </c>
      <c r="C3" s="10" t="s">
        <v>334</v>
      </c>
    </row>
    <row r="4" spans="1:3">
      <c r="B4" s="10">
        <v>2</v>
      </c>
      <c r="C4" s="10" t="s">
        <v>335</v>
      </c>
    </row>
    <row r="5" spans="1:3">
      <c r="B5" s="10">
        <v>3</v>
      </c>
      <c r="C5" s="10" t="s">
        <v>336</v>
      </c>
    </row>
    <row r="11" spans="1:3" s="9" customFormat="1">
      <c r="A11" s="14" t="s">
        <v>101</v>
      </c>
    </row>
    <row r="12" spans="1:3">
      <c r="A12" s="10">
        <v>1</v>
      </c>
      <c r="B12" s="13" t="s">
        <v>75</v>
      </c>
    </row>
    <row r="13" spans="1:3">
      <c r="B13" s="10">
        <v>1</v>
      </c>
      <c r="C13" s="10" t="s">
        <v>387</v>
      </c>
    </row>
    <row r="14" spans="1:3">
      <c r="B14" s="10">
        <v>2</v>
      </c>
      <c r="C14" s="10" t="s">
        <v>385</v>
      </c>
    </row>
    <row r="15" spans="1:3">
      <c r="B15" s="10">
        <v>3</v>
      </c>
      <c r="C15" s="10" t="s">
        <v>388</v>
      </c>
    </row>
    <row r="16" spans="1:3">
      <c r="B16" s="10">
        <v>4</v>
      </c>
      <c r="C16" s="10" t="s">
        <v>389</v>
      </c>
    </row>
    <row r="17" spans="1:3">
      <c r="B17" s="10">
        <v>5</v>
      </c>
      <c r="C17" s="10" t="s">
        <v>384</v>
      </c>
    </row>
    <row r="18" spans="1:3">
      <c r="B18" s="10">
        <v>6</v>
      </c>
      <c r="C18" s="10" t="s">
        <v>338</v>
      </c>
    </row>
    <row r="20" spans="1:3">
      <c r="A20" s="10">
        <v>2</v>
      </c>
      <c r="B20" s="13" t="s">
        <v>340</v>
      </c>
    </row>
    <row r="21" spans="1:3">
      <c r="B21" s="10">
        <v>1</v>
      </c>
      <c r="C21" s="10" t="s">
        <v>341</v>
      </c>
    </row>
    <row r="22" spans="1:3">
      <c r="B22" s="10">
        <v>2</v>
      </c>
      <c r="C22" s="10" t="s">
        <v>342</v>
      </c>
    </row>
    <row r="23" spans="1:3">
      <c r="B23" s="10">
        <v>3</v>
      </c>
      <c r="C23" s="10" t="s">
        <v>347</v>
      </c>
    </row>
    <row r="24" spans="1:3">
      <c r="B24" s="10">
        <v>4</v>
      </c>
      <c r="C24" s="10" t="s">
        <v>386</v>
      </c>
    </row>
    <row r="26" spans="1:3">
      <c r="A26" s="10">
        <v>3</v>
      </c>
      <c r="B26" s="13" t="s">
        <v>344</v>
      </c>
    </row>
    <row r="27" spans="1:3">
      <c r="B27" s="10">
        <v>1</v>
      </c>
      <c r="C27" s="10" t="s">
        <v>348</v>
      </c>
    </row>
    <row r="28" spans="1:3">
      <c r="B28" s="10">
        <v>2</v>
      </c>
      <c r="C28" s="10" t="s">
        <v>342</v>
      </c>
    </row>
    <row r="29" spans="1:3">
      <c r="B29" s="10">
        <v>3</v>
      </c>
      <c r="C29" s="10" t="s">
        <v>349</v>
      </c>
    </row>
    <row r="30" spans="1:3">
      <c r="B30" s="10">
        <v>4</v>
      </c>
      <c r="C30" s="10" t="s">
        <v>343</v>
      </c>
    </row>
    <row r="31" spans="1:3">
      <c r="B31" s="10">
        <v>5</v>
      </c>
      <c r="C31" s="10" t="s">
        <v>345</v>
      </c>
    </row>
    <row r="32" spans="1:3">
      <c r="B32" s="10">
        <v>6</v>
      </c>
      <c r="C32" s="10" t="s">
        <v>350</v>
      </c>
    </row>
    <row r="33" spans="1:6">
      <c r="B33" s="10">
        <v>7</v>
      </c>
      <c r="C33" s="10" t="s">
        <v>351</v>
      </c>
    </row>
    <row r="34" spans="1:6">
      <c r="B34" s="10">
        <v>8</v>
      </c>
      <c r="C34" s="10" t="s">
        <v>352</v>
      </c>
    </row>
    <row r="36" spans="1:6">
      <c r="A36" s="10">
        <v>4</v>
      </c>
      <c r="B36" s="13" t="s">
        <v>362</v>
      </c>
    </row>
    <row r="37" spans="1:6">
      <c r="B37" s="10">
        <v>1</v>
      </c>
      <c r="C37" s="10" t="s">
        <v>368</v>
      </c>
    </row>
    <row r="38" spans="1:6">
      <c r="C38" s="10">
        <v>1</v>
      </c>
      <c r="D38" s="10" t="s">
        <v>437</v>
      </c>
    </row>
    <row r="39" spans="1:6">
      <c r="D39" s="10">
        <v>1</v>
      </c>
      <c r="E39" t="s">
        <v>438</v>
      </c>
      <c r="F39" s="45" t="s">
        <v>439</v>
      </c>
    </row>
    <row r="40" spans="1:6">
      <c r="D40" s="10">
        <v>2</v>
      </c>
      <c r="E40" t="s">
        <v>441</v>
      </c>
      <c r="F40" t="s">
        <v>444</v>
      </c>
    </row>
    <row r="41" spans="1:6">
      <c r="D41" s="10">
        <v>3</v>
      </c>
      <c r="E41" t="s">
        <v>442</v>
      </c>
      <c r="F41" t="s">
        <v>443</v>
      </c>
    </row>
    <row r="42" spans="1:6">
      <c r="D42" s="10">
        <v>4</v>
      </c>
      <c r="E42" t="s">
        <v>440</v>
      </c>
      <c r="F42" t="s">
        <v>445</v>
      </c>
    </row>
    <row r="43" spans="1:6">
      <c r="D43" s="10">
        <v>5</v>
      </c>
      <c r="E43" t="s">
        <v>446</v>
      </c>
      <c r="F43"/>
    </row>
    <row r="44" spans="1:6">
      <c r="D44" s="10">
        <v>6</v>
      </c>
      <c r="E44"/>
      <c r="F44"/>
    </row>
    <row r="45" spans="1:6">
      <c r="E45"/>
      <c r="F45"/>
    </row>
    <row r="46" spans="1:6">
      <c r="E46"/>
      <c r="F46"/>
    </row>
    <row r="47" spans="1:6">
      <c r="E47"/>
      <c r="F47"/>
    </row>
    <row r="48" spans="1:6">
      <c r="F48"/>
    </row>
    <row r="49" spans="3:6">
      <c r="F49"/>
    </row>
    <row r="50" spans="3:6">
      <c r="C50" s="10">
        <v>2</v>
      </c>
      <c r="D50" s="10" t="s">
        <v>379</v>
      </c>
    </row>
    <row r="51" spans="3:6">
      <c r="E51" s="44"/>
      <c r="F51"/>
    </row>
    <row r="52" spans="3:6">
      <c r="E52"/>
      <c r="F52"/>
    </row>
    <row r="53" spans="3:6">
      <c r="E53"/>
      <c r="F53"/>
    </row>
    <row r="54" spans="3:6">
      <c r="E54"/>
      <c r="F54"/>
    </row>
    <row r="55" spans="3:6">
      <c r="E55"/>
      <c r="F55"/>
    </row>
    <row r="56" spans="3:6">
      <c r="C56" s="10">
        <v>3</v>
      </c>
      <c r="D56" s="10" t="s">
        <v>380</v>
      </c>
    </row>
    <row r="57" spans="3:6">
      <c r="D57" s="10">
        <v>1</v>
      </c>
    </row>
    <row r="62" spans="3:6">
      <c r="C62" s="10">
        <v>4</v>
      </c>
      <c r="D62" s="10" t="s">
        <v>381</v>
      </c>
    </row>
  </sheetData>
  <phoneticPr fontId="3"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dimension ref="A1:F52"/>
  <sheetViews>
    <sheetView workbookViewId="0">
      <selection activeCell="E37" sqref="E37:F37"/>
    </sheetView>
  </sheetViews>
  <sheetFormatPr defaultColWidth="9" defaultRowHeight="13.5"/>
  <cols>
    <col min="1" max="5" width="9" style="10"/>
    <col min="6" max="6" width="12.25" style="10" bestFit="1" customWidth="1"/>
    <col min="7" max="7" width="8.25" style="10" bestFit="1" customWidth="1"/>
    <col min="8" max="8" width="12.25" style="10" bestFit="1" customWidth="1"/>
    <col min="9" max="9" width="8.25" style="10" bestFit="1" customWidth="1"/>
    <col min="10" max="10" width="12.25" style="10" bestFit="1" customWidth="1"/>
    <col min="11" max="16384" width="9" style="10"/>
  </cols>
  <sheetData>
    <row r="1" spans="1:3" s="9" customFormat="1">
      <c r="A1" s="14" t="s">
        <v>99</v>
      </c>
    </row>
    <row r="2" spans="1:3">
      <c r="A2" s="10">
        <v>1</v>
      </c>
      <c r="B2" s="13" t="s">
        <v>100</v>
      </c>
    </row>
    <row r="3" spans="1:3">
      <c r="B3" s="10">
        <v>1</v>
      </c>
      <c r="C3" s="10" t="s">
        <v>334</v>
      </c>
    </row>
    <row r="4" spans="1:3">
      <c r="B4" s="10">
        <v>2</v>
      </c>
      <c r="C4" s="10" t="s">
        <v>335</v>
      </c>
    </row>
    <row r="5" spans="1:3">
      <c r="B5" s="10">
        <v>3</v>
      </c>
      <c r="C5" s="10" t="s">
        <v>336</v>
      </c>
    </row>
    <row r="11" spans="1:3" s="9" customFormat="1">
      <c r="A11" s="14" t="s">
        <v>101</v>
      </c>
    </row>
    <row r="12" spans="1:3">
      <c r="A12" s="10">
        <v>1</v>
      </c>
      <c r="B12" s="13" t="s">
        <v>75</v>
      </c>
    </row>
    <row r="13" spans="1:3">
      <c r="B13" s="10">
        <v>1</v>
      </c>
      <c r="C13" s="10" t="s">
        <v>339</v>
      </c>
    </row>
    <row r="14" spans="1:3">
      <c r="B14" s="10">
        <v>2</v>
      </c>
      <c r="C14" s="10" t="s">
        <v>337</v>
      </c>
    </row>
    <row r="15" spans="1:3">
      <c r="B15" s="10">
        <v>3</v>
      </c>
      <c r="C15" s="10" t="s">
        <v>338</v>
      </c>
    </row>
    <row r="18" spans="1:3">
      <c r="A18" s="10">
        <v>2</v>
      </c>
      <c r="B18" s="13" t="s">
        <v>340</v>
      </c>
    </row>
    <row r="19" spans="1:3">
      <c r="B19" s="10">
        <v>1</v>
      </c>
      <c r="C19" s="10" t="s">
        <v>341</v>
      </c>
    </row>
    <row r="20" spans="1:3">
      <c r="B20" s="10">
        <v>2</v>
      </c>
      <c r="C20" s="10" t="s">
        <v>342</v>
      </c>
    </row>
    <row r="21" spans="1:3">
      <c r="B21" s="10">
        <v>3</v>
      </c>
      <c r="C21" s="10" t="s">
        <v>347</v>
      </c>
    </row>
    <row r="22" spans="1:3">
      <c r="B22" s="10">
        <v>4</v>
      </c>
      <c r="C22" s="10" t="s">
        <v>346</v>
      </c>
    </row>
    <row r="24" spans="1:3">
      <c r="A24" s="10">
        <v>3</v>
      </c>
      <c r="B24" s="13" t="s">
        <v>344</v>
      </c>
    </row>
    <row r="25" spans="1:3">
      <c r="B25" s="10">
        <v>1</v>
      </c>
      <c r="C25" s="10" t="s">
        <v>348</v>
      </c>
    </row>
    <row r="26" spans="1:3">
      <c r="B26" s="10">
        <v>2</v>
      </c>
      <c r="C26" s="10" t="s">
        <v>342</v>
      </c>
    </row>
    <row r="27" spans="1:3">
      <c r="B27" s="10">
        <v>3</v>
      </c>
      <c r="C27" s="10" t="s">
        <v>349</v>
      </c>
    </row>
    <row r="28" spans="1:3">
      <c r="B28" s="10">
        <v>4</v>
      </c>
      <c r="C28" s="10" t="s">
        <v>343</v>
      </c>
    </row>
    <row r="29" spans="1:3">
      <c r="B29" s="10">
        <v>5</v>
      </c>
      <c r="C29" s="10" t="s">
        <v>345</v>
      </c>
    </row>
    <row r="30" spans="1:3">
      <c r="B30" s="10">
        <v>6</v>
      </c>
      <c r="C30" s="10" t="s">
        <v>350</v>
      </c>
    </row>
    <row r="31" spans="1:3">
      <c r="B31" s="10">
        <v>7</v>
      </c>
      <c r="C31" s="10" t="s">
        <v>351</v>
      </c>
    </row>
    <row r="32" spans="1:3">
      <c r="B32" s="10">
        <v>8</v>
      </c>
      <c r="C32" s="10" t="s">
        <v>352</v>
      </c>
    </row>
    <row r="34" spans="1:6">
      <c r="A34" s="10">
        <v>4</v>
      </c>
      <c r="B34" s="13" t="s">
        <v>362</v>
      </c>
    </row>
    <row r="35" spans="1:6">
      <c r="B35" s="10">
        <v>1</v>
      </c>
      <c r="C35" s="10" t="s">
        <v>368</v>
      </c>
    </row>
    <row r="36" spans="1:6">
      <c r="C36" s="10">
        <v>1</v>
      </c>
      <c r="D36" s="10" t="s">
        <v>369</v>
      </c>
    </row>
    <row r="37" spans="1:6">
      <c r="E37" t="s">
        <v>363</v>
      </c>
      <c r="F37"/>
    </row>
    <row r="38" spans="1:6">
      <c r="E38" t="s">
        <v>364</v>
      </c>
      <c r="F38"/>
    </row>
    <row r="39" spans="1:6">
      <c r="E39" t="s">
        <v>365</v>
      </c>
      <c r="F39"/>
    </row>
    <row r="40" spans="1:6">
      <c r="E40" t="s">
        <v>366</v>
      </c>
      <c r="F40"/>
    </row>
    <row r="41" spans="1:6">
      <c r="E41" t="s">
        <v>367</v>
      </c>
      <c r="F41"/>
    </row>
    <row r="42" spans="1:6">
      <c r="C42" s="10">
        <v>2</v>
      </c>
      <c r="D42" s="10" t="s">
        <v>379</v>
      </c>
    </row>
    <row r="43" spans="1:6">
      <c r="F43"/>
    </row>
    <row r="44" spans="1:6">
      <c r="E44"/>
      <c r="F44"/>
    </row>
    <row r="45" spans="1:6">
      <c r="E45"/>
      <c r="F45"/>
    </row>
    <row r="46" spans="1:6">
      <c r="E46"/>
      <c r="F46"/>
    </row>
    <row r="47" spans="1:6">
      <c r="C47" s="10">
        <v>3</v>
      </c>
      <c r="D47" s="10" t="s">
        <v>380</v>
      </c>
      <c r="E47"/>
      <c r="F47"/>
    </row>
    <row r="52" spans="3:4">
      <c r="C52" s="10">
        <v>4</v>
      </c>
      <c r="D52" s="10" t="s">
        <v>381</v>
      </c>
    </row>
  </sheetData>
  <phoneticPr fontId="3"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dimension ref="A1"/>
  <sheetViews>
    <sheetView workbookViewId="0">
      <selection activeCell="F23" sqref="F23"/>
    </sheetView>
  </sheetViews>
  <sheetFormatPr defaultRowHeight="13.5"/>
  <sheetData/>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16</vt:i4>
      </vt:variant>
    </vt:vector>
  </HeadingPairs>
  <TitlesOfParts>
    <vt:vector size="16" baseType="lpstr">
      <vt:lpstr>文本创建</vt:lpstr>
      <vt:lpstr>装备</vt:lpstr>
      <vt:lpstr>基本问题</vt:lpstr>
      <vt:lpstr>武将系统（备份）</vt:lpstr>
      <vt:lpstr>装备系统</vt:lpstr>
      <vt:lpstr>战术系统</vt:lpstr>
      <vt:lpstr>战术系统(卡吃卡方案）</vt:lpstr>
      <vt:lpstr>战术系统（备用方案）</vt:lpstr>
      <vt:lpstr>武将ui</vt:lpstr>
      <vt:lpstr>装备ui</vt:lpstr>
      <vt:lpstr>战术ui</vt:lpstr>
      <vt:lpstr>培养UI</vt:lpstr>
      <vt:lpstr>培养UI参考</vt:lpstr>
      <vt:lpstr>欧美游戏分析</vt:lpstr>
      <vt:lpstr>价值演算</vt:lpstr>
      <vt:lpstr>Sheet4</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2019-05-07T09:39:51Z</dcterms:modified>
</cp:coreProperties>
</file>